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688"/>
  </bookViews>
  <sheets>
    <sheet name="лист 1" sheetId="7" r:id="rId1"/>
  </sheets>
  <definedNames>
    <definedName name="_xlnm._FilterDatabase" localSheetId="0" hidden="1">'лист 1'!$A$6:$L$464</definedName>
    <definedName name="_xlnm.Print_Area" localSheetId="0">'лист 1'!$A$1:$F$464</definedName>
  </definedNames>
  <calcPr calcId="144525" iterate="1"/>
</workbook>
</file>

<file path=xl/calcChain.xml><?xml version="1.0" encoding="utf-8"?>
<calcChain xmlns="http://schemas.openxmlformats.org/spreadsheetml/2006/main">
  <c r="F423" i="7" l="1"/>
  <c r="E423" i="7"/>
  <c r="D423" i="7"/>
  <c r="F421" i="7"/>
  <c r="F420" i="7" s="1"/>
  <c r="E421" i="7"/>
  <c r="D421" i="7"/>
  <c r="F418" i="7"/>
  <c r="F417" i="7" s="1"/>
  <c r="F416" i="7" s="1"/>
  <c r="E418" i="7"/>
  <c r="E417" i="7" s="1"/>
  <c r="E416" i="7" s="1"/>
  <c r="D418" i="7"/>
  <c r="D417" i="7" s="1"/>
  <c r="D420" i="7" l="1"/>
  <c r="D416" i="7" s="1"/>
  <c r="E420" i="7"/>
  <c r="D454" i="7" l="1"/>
  <c r="F430" i="7"/>
  <c r="F429" i="7" s="1"/>
  <c r="E430" i="7"/>
  <c r="E429" i="7" s="1"/>
  <c r="D430" i="7"/>
  <c r="D429" i="7" s="1"/>
  <c r="F394" i="7" l="1"/>
  <c r="E394" i="7"/>
  <c r="F393" i="7"/>
  <c r="F392" i="7" s="1"/>
  <c r="F396" i="7"/>
  <c r="E396" i="7"/>
  <c r="D396" i="7"/>
  <c r="D389" i="7"/>
  <c r="D388" i="7" s="1"/>
  <c r="F389" i="7"/>
  <c r="F388" i="7" s="1"/>
  <c r="E389" i="7"/>
  <c r="E388" i="7" s="1"/>
  <c r="F368" i="7"/>
  <c r="E368" i="7"/>
  <c r="D368" i="7"/>
  <c r="F359" i="7"/>
  <c r="E359" i="7"/>
  <c r="D359" i="7"/>
  <c r="F357" i="7"/>
  <c r="E357" i="7"/>
  <c r="D357" i="7"/>
  <c r="F350" i="7"/>
  <c r="F349" i="7" s="1"/>
  <c r="E350" i="7"/>
  <c r="E349" i="7" s="1"/>
  <c r="D350" i="7"/>
  <c r="D349" i="7" s="1"/>
  <c r="E393" i="7" l="1"/>
  <c r="E392" i="7" s="1"/>
  <c r="F245" i="7"/>
  <c r="F244" i="7" s="1"/>
  <c r="E245" i="7"/>
  <c r="E244" i="7" s="1"/>
  <c r="D245" i="7"/>
  <c r="D244" i="7" s="1"/>
  <c r="F242" i="7"/>
  <c r="F241" i="7" s="1"/>
  <c r="E242" i="7"/>
  <c r="E241" i="7" s="1"/>
  <c r="D242" i="7"/>
  <c r="D241" i="7" s="1"/>
  <c r="F232" i="7"/>
  <c r="F231" i="7" s="1"/>
  <c r="E232" i="7"/>
  <c r="E231" i="7" s="1"/>
  <c r="D232" i="7"/>
  <c r="D231" i="7" s="1"/>
  <c r="F229" i="7"/>
  <c r="F228" i="7" s="1"/>
  <c r="E229" i="7"/>
  <c r="E228" i="7" s="1"/>
  <c r="D229" i="7"/>
  <c r="D228" i="7" s="1"/>
  <c r="D151" i="7" l="1"/>
  <c r="D150" i="7" s="1"/>
  <c r="D79" i="7"/>
  <c r="D78" i="7" s="1"/>
  <c r="F53" i="7"/>
  <c r="F52" i="7" s="1"/>
  <c r="F51" i="7" s="1"/>
  <c r="E53" i="7"/>
  <c r="E52" i="7" s="1"/>
  <c r="E51" i="7" s="1"/>
  <c r="D53" i="7"/>
  <c r="D52" i="7" s="1"/>
  <c r="D51" i="7" s="1"/>
  <c r="D331" i="7" l="1"/>
  <c r="F331" i="7" l="1"/>
  <c r="E331" i="7"/>
  <c r="D294" i="7" l="1"/>
  <c r="D326" i="7"/>
  <c r="D302" i="7"/>
  <c r="D277" i="7"/>
  <c r="D272" i="7"/>
  <c r="D269" i="7"/>
  <c r="D148" i="7"/>
  <c r="D147" i="7" s="1"/>
  <c r="D107" i="7" l="1"/>
  <c r="D146" i="7" l="1"/>
  <c r="D65" i="7"/>
  <c r="D68" i="7"/>
  <c r="D47" i="7"/>
  <c r="D41" i="7"/>
  <c r="D381" i="7" l="1"/>
  <c r="D380" i="7" s="1"/>
  <c r="D27" i="7" l="1"/>
  <c r="D21" i="7"/>
  <c r="D133" i="7" l="1"/>
  <c r="D457" i="7" l="1"/>
  <c r="D109" i="7"/>
  <c r="D108" i="7" s="1"/>
  <c r="D463" i="7"/>
  <c r="D61" i="7"/>
  <c r="D60" i="7" s="1"/>
  <c r="D82" i="7"/>
  <c r="D81" i="7" s="1"/>
  <c r="D77" i="7" s="1"/>
  <c r="D37" i="7"/>
  <c r="D36" i="7" s="1"/>
  <c r="D14" i="7"/>
  <c r="D13" i="7" s="1"/>
  <c r="D394" i="7"/>
  <c r="D393" i="7" l="1"/>
  <c r="D392" i="7" s="1"/>
  <c r="D335" i="7"/>
  <c r="F260" i="7" l="1"/>
  <c r="F259" i="7" s="1"/>
  <c r="E260" i="7"/>
  <c r="E259" i="7" s="1"/>
  <c r="D260" i="7"/>
  <c r="D259" i="7" s="1"/>
  <c r="D252" i="7"/>
  <c r="D371" i="7" l="1"/>
  <c r="D370" i="7" s="1"/>
  <c r="D145" i="7" l="1"/>
  <c r="D144" i="7" s="1"/>
  <c r="F348" i="7" l="1"/>
  <c r="E348" i="7"/>
  <c r="D215" i="7"/>
  <c r="D414" i="7"/>
  <c r="D413" i="7" s="1"/>
  <c r="D58" i="7"/>
  <c r="D57" i="7" s="1"/>
  <c r="F160" i="7"/>
  <c r="E160" i="7"/>
  <c r="D11" i="7"/>
  <c r="D10" i="7" s="1"/>
  <c r="D334" i="7"/>
  <c r="D333" i="7" s="1"/>
  <c r="D344" i="7"/>
  <c r="D343" i="7" s="1"/>
  <c r="D194" i="7"/>
  <c r="D193" i="7"/>
  <c r="D192" i="7" s="1"/>
  <c r="D191" i="7" s="1"/>
  <c r="D190" i="7"/>
  <c r="F326" i="7"/>
  <c r="E326" i="7"/>
  <c r="F302" i="7"/>
  <c r="E302" i="7"/>
  <c r="F277" i="7"/>
  <c r="E277" i="7"/>
  <c r="F272" i="7"/>
  <c r="E272" i="7"/>
  <c r="F269" i="7"/>
  <c r="E269" i="7"/>
  <c r="F264" i="7" l="1"/>
  <c r="E264" i="7"/>
  <c r="D264" i="7"/>
  <c r="F203" i="7" l="1"/>
  <c r="D106" i="7"/>
  <c r="D105" i="7" s="1"/>
  <c r="D67" i="7"/>
  <c r="D66" i="7" s="1"/>
  <c r="D64" i="7"/>
  <c r="D63" i="7" s="1"/>
  <c r="E252" i="7"/>
  <c r="F212" i="7"/>
  <c r="E212" i="7"/>
  <c r="D212" i="7"/>
  <c r="F50" i="7"/>
  <c r="E50" i="7"/>
  <c r="D46" i="7"/>
  <c r="D45" i="7" s="1"/>
  <c r="D44" i="7"/>
  <c r="D43" i="7" s="1"/>
  <c r="D42" i="7" s="1"/>
  <c r="D40" i="7"/>
  <c r="D39" i="7" s="1"/>
  <c r="D35" i="7"/>
  <c r="D34" i="7" s="1"/>
  <c r="D33" i="7" s="1"/>
  <c r="D26" i="7"/>
  <c r="D25" i="7" s="1"/>
  <c r="D24" i="7"/>
  <c r="D23" i="7" s="1"/>
  <c r="D22" i="7" s="1"/>
  <c r="D18" i="7"/>
  <c r="D17" i="7" s="1"/>
  <c r="D16" i="7" s="1"/>
  <c r="D88" i="7"/>
  <c r="D214" i="7" l="1"/>
  <c r="D213" i="7" s="1"/>
  <c r="D217" i="7"/>
  <c r="D216" i="7" s="1"/>
  <c r="F330" i="7"/>
  <c r="E330" i="7"/>
  <c r="D330" i="7"/>
  <c r="F328" i="7"/>
  <c r="E328" i="7"/>
  <c r="D328" i="7"/>
  <c r="F256" i="7"/>
  <c r="E256" i="7"/>
  <c r="D256" i="7"/>
  <c r="F254" i="7"/>
  <c r="E254" i="7"/>
  <c r="D254" i="7"/>
  <c r="F251" i="7"/>
  <c r="E251" i="7"/>
  <c r="D251" i="7"/>
  <c r="F249" i="7"/>
  <c r="E249" i="7"/>
  <c r="D249" i="7"/>
  <c r="F239" i="7"/>
  <c r="E239" i="7"/>
  <c r="D239" i="7"/>
  <c r="F237" i="7"/>
  <c r="E237" i="7"/>
  <c r="D237" i="7"/>
  <c r="F235" i="7"/>
  <c r="E235" i="7"/>
  <c r="D235" i="7"/>
  <c r="F226" i="7"/>
  <c r="F225" i="7" s="1"/>
  <c r="E226" i="7"/>
  <c r="E225" i="7" s="1"/>
  <c r="D226" i="7"/>
  <c r="D225" i="7" s="1"/>
  <c r="F223" i="7"/>
  <c r="E223" i="7"/>
  <c r="D223" i="7"/>
  <c r="F221" i="7"/>
  <c r="E221" i="7"/>
  <c r="D221" i="7"/>
  <c r="F211" i="7"/>
  <c r="E211" i="7"/>
  <c r="D211" i="7"/>
  <c r="F209" i="7"/>
  <c r="E209" i="7"/>
  <c r="D209" i="7"/>
  <c r="D87" i="7"/>
  <c r="D86" i="7" s="1"/>
  <c r="D85" i="7" s="1"/>
  <c r="D84" i="7" s="1"/>
  <c r="E253" i="7" l="1"/>
  <c r="F327" i="7"/>
  <c r="F234" i="7"/>
  <c r="F253" i="7"/>
  <c r="D208" i="7"/>
  <c r="E234" i="7"/>
  <c r="D220" i="7"/>
  <c r="D219" i="7" s="1"/>
  <c r="D248" i="7"/>
  <c r="D327" i="7"/>
  <c r="E220" i="7"/>
  <c r="E219" i="7" s="1"/>
  <c r="E248" i="7"/>
  <c r="F248" i="7"/>
  <c r="F247" i="7" s="1"/>
  <c r="F220" i="7"/>
  <c r="F208" i="7"/>
  <c r="E327" i="7"/>
  <c r="E208" i="7"/>
  <c r="D234" i="7"/>
  <c r="D253" i="7"/>
  <c r="F445" i="7"/>
  <c r="E445" i="7"/>
  <c r="D445" i="7"/>
  <c r="F403" i="7"/>
  <c r="E403" i="7"/>
  <c r="F401" i="7"/>
  <c r="E401" i="7"/>
  <c r="E247" i="7" l="1"/>
  <c r="F219" i="7"/>
  <c r="D247" i="7"/>
  <c r="F122" i="7"/>
  <c r="E122" i="7"/>
  <c r="D122" i="7"/>
  <c r="F120" i="7"/>
  <c r="E120" i="7"/>
  <c r="D120" i="7"/>
  <c r="D119" i="7" l="1"/>
  <c r="D118" i="7" s="1"/>
  <c r="D117" i="7" s="1"/>
  <c r="E119" i="7"/>
  <c r="E118" i="7" s="1"/>
  <c r="E117" i="7" s="1"/>
  <c r="F119" i="7"/>
  <c r="F118" i="7" s="1"/>
  <c r="F117" i="7" s="1"/>
  <c r="F190" i="7"/>
  <c r="E190" i="7"/>
  <c r="F367" i="7"/>
  <c r="E367" i="7"/>
  <c r="E347" i="7"/>
  <c r="E346" i="7" s="1"/>
  <c r="F347" i="7"/>
  <c r="F346" i="7" s="1"/>
  <c r="F113" i="7"/>
  <c r="E113" i="7"/>
  <c r="F409" i="7"/>
  <c r="E409" i="7"/>
  <c r="D207" i="7"/>
  <c r="F180" i="7" l="1"/>
  <c r="E180" i="7"/>
  <c r="F375" i="7"/>
  <c r="E375" i="7"/>
  <c r="F405" i="7"/>
  <c r="F404" i="7" s="1"/>
  <c r="E405" i="7"/>
  <c r="E404" i="7" s="1"/>
  <c r="D405" i="7"/>
  <c r="D404" i="7" s="1"/>
  <c r="F411" i="7" l="1"/>
  <c r="F410" i="7" s="1"/>
  <c r="E411" i="7"/>
  <c r="E410" i="7" s="1"/>
  <c r="D411" i="7"/>
  <c r="D410" i="7" s="1"/>
  <c r="F159" i="7" l="1"/>
  <c r="F158" i="7" s="1"/>
  <c r="E159" i="7"/>
  <c r="E158" i="7" s="1"/>
  <c r="D159" i="7"/>
  <c r="D158" i="7" s="1"/>
  <c r="D20" i="7" l="1"/>
  <c r="D19" i="7" s="1"/>
  <c r="D462" i="7" l="1"/>
  <c r="D461" i="7" s="1"/>
  <c r="D347" i="7" l="1"/>
  <c r="D346" i="7" s="1"/>
  <c r="D459" i="7" l="1"/>
  <c r="D453" i="7" s="1"/>
  <c r="D452" i="7" s="1"/>
  <c r="F304" i="7"/>
  <c r="F303" i="7" s="1"/>
  <c r="E304" i="7"/>
  <c r="E303" i="7" s="1"/>
  <c r="D304" i="7"/>
  <c r="D303" i="7" s="1"/>
  <c r="F298" i="7" l="1"/>
  <c r="E298" i="7"/>
  <c r="D298" i="7"/>
  <c r="F296" i="7"/>
  <c r="E296" i="7"/>
  <c r="D296" i="7"/>
  <c r="F98" i="7"/>
  <c r="F97" i="7" s="1"/>
  <c r="E98" i="7"/>
  <c r="E97" i="7" s="1"/>
  <c r="D98" i="7"/>
  <c r="D97" i="7" s="1"/>
  <c r="F386" i="7"/>
  <c r="F385" i="7" s="1"/>
  <c r="F384" i="7" s="1"/>
  <c r="F383" i="7" s="1"/>
  <c r="E386" i="7"/>
  <c r="E385" i="7" s="1"/>
  <c r="E384" i="7" s="1"/>
  <c r="E383" i="7" s="1"/>
  <c r="D386" i="7"/>
  <c r="D385" i="7" s="1"/>
  <c r="D384" i="7" s="1"/>
  <c r="D383" i="7" s="1"/>
  <c r="D295" i="7" l="1"/>
  <c r="F295" i="7"/>
  <c r="E295" i="7"/>
  <c r="E184" i="7"/>
  <c r="E183" i="7" s="1"/>
  <c r="E182" i="7" s="1"/>
  <c r="F184" i="7"/>
  <c r="F183" i="7" s="1"/>
  <c r="F182" i="7" s="1"/>
  <c r="D184" i="7"/>
  <c r="D183" i="7" s="1"/>
  <c r="D182" i="7" s="1"/>
  <c r="F156" i="7"/>
  <c r="F155" i="7" s="1"/>
  <c r="E156" i="7"/>
  <c r="E155" i="7" s="1"/>
  <c r="D156" i="7"/>
  <c r="D155" i="7" s="1"/>
  <c r="D154" i="7" s="1"/>
  <c r="D153" i="7" s="1"/>
  <c r="F154" i="7" l="1"/>
  <c r="F153" i="7" s="1"/>
  <c r="E154" i="7"/>
  <c r="E153" i="7" s="1"/>
  <c r="F301" i="7"/>
  <c r="F300" i="7" s="1"/>
  <c r="E301" i="7"/>
  <c r="E300" i="7" s="1"/>
  <c r="D301" i="7"/>
  <c r="D300" i="7" s="1"/>
  <c r="F142" i="7"/>
  <c r="F141" i="7" s="1"/>
  <c r="F140" i="7" s="1"/>
  <c r="F139" i="7" s="1"/>
  <c r="E142" i="7"/>
  <c r="E141" i="7" s="1"/>
  <c r="E140" i="7" s="1"/>
  <c r="E139" i="7" s="1"/>
  <c r="D142" i="7"/>
  <c r="D141" i="7" s="1"/>
  <c r="D140" i="7" s="1"/>
  <c r="F115" i="7"/>
  <c r="F114" i="7" s="1"/>
  <c r="E115" i="7"/>
  <c r="E114" i="7" s="1"/>
  <c r="D115" i="7"/>
  <c r="D114" i="7" s="1"/>
  <c r="D139" i="7" l="1"/>
  <c r="F101" i="7"/>
  <c r="F100" i="7" s="1"/>
  <c r="F96" i="7" s="1"/>
  <c r="E101" i="7"/>
  <c r="E100" i="7" s="1"/>
  <c r="E96" i="7" s="1"/>
  <c r="D101" i="7"/>
  <c r="D100" i="7" s="1"/>
  <c r="D96" i="7" s="1"/>
  <c r="F137" i="7" l="1"/>
  <c r="F136" i="7" s="1"/>
  <c r="F135" i="7" s="1"/>
  <c r="F134" i="7" s="1"/>
  <c r="E137" i="7"/>
  <c r="E136" i="7" s="1"/>
  <c r="E135" i="7" s="1"/>
  <c r="E134" i="7" s="1"/>
  <c r="D137" i="7"/>
  <c r="D136" i="7" s="1"/>
  <c r="D135" i="7" s="1"/>
  <c r="D134" i="7" s="1"/>
  <c r="F132" i="7"/>
  <c r="F131" i="7" s="1"/>
  <c r="F130" i="7" s="1"/>
  <c r="F129" i="7" s="1"/>
  <c r="E132" i="7"/>
  <c r="E131" i="7" s="1"/>
  <c r="E130" i="7" s="1"/>
  <c r="E129" i="7" s="1"/>
  <c r="D132" i="7"/>
  <c r="D131" i="7" s="1"/>
  <c r="D130" i="7" s="1"/>
  <c r="D129" i="7" s="1"/>
  <c r="F206" i="7"/>
  <c r="F205" i="7" s="1"/>
  <c r="F204" i="7" s="1"/>
  <c r="E206" i="7"/>
  <c r="E205" i="7" s="1"/>
  <c r="E204" i="7" s="1"/>
  <c r="D206" i="7"/>
  <c r="D205" i="7" s="1"/>
  <c r="D204" i="7" s="1"/>
  <c r="F75" i="7"/>
  <c r="F74" i="7" s="1"/>
  <c r="F73" i="7" s="1"/>
  <c r="E75" i="7"/>
  <c r="E74" i="7" s="1"/>
  <c r="E73" i="7" s="1"/>
  <c r="D75" i="7"/>
  <c r="D74" i="7" s="1"/>
  <c r="D73" i="7" s="1"/>
  <c r="F70" i="7" l="1"/>
  <c r="F69" i="7" s="1"/>
  <c r="F56" i="7" s="1"/>
  <c r="F55" i="7" s="1"/>
  <c r="E70" i="7"/>
  <c r="E69" i="7" s="1"/>
  <c r="E56" i="7" s="1"/>
  <c r="E55" i="7" s="1"/>
  <c r="D70" i="7"/>
  <c r="D69" i="7" s="1"/>
  <c r="D56" i="7" s="1"/>
  <c r="D55" i="7" l="1"/>
  <c r="D72" i="7"/>
  <c r="F72" i="7"/>
  <c r="E72" i="7"/>
  <c r="F408" i="7"/>
  <c r="F407" i="7" s="1"/>
  <c r="E408" i="7"/>
  <c r="E407" i="7" s="1"/>
  <c r="D408" i="7"/>
  <c r="D407" i="7" s="1"/>
  <c r="F49" i="7" l="1"/>
  <c r="F48" i="7" s="1"/>
  <c r="E49" i="7"/>
  <c r="E48" i="7" s="1"/>
  <c r="D49" i="7"/>
  <c r="D48" i="7" s="1"/>
  <c r="D32" i="7" s="1"/>
  <c r="D31" i="7" s="1"/>
  <c r="F164" i="7"/>
  <c r="F163" i="7" s="1"/>
  <c r="F162" i="7" s="1"/>
  <c r="F161" i="7" s="1"/>
  <c r="E164" i="7"/>
  <c r="E163" i="7" s="1"/>
  <c r="E162" i="7" s="1"/>
  <c r="E161" i="7" s="1"/>
  <c r="D164" i="7"/>
  <c r="D163" i="7" s="1"/>
  <c r="D162" i="7" s="1"/>
  <c r="D161" i="7" s="1"/>
  <c r="E32" i="7" l="1"/>
  <c r="E31" i="7" s="1"/>
  <c r="F32" i="7"/>
  <c r="F31" i="7" s="1"/>
  <c r="F181" i="7" l="1"/>
  <c r="E181" i="7"/>
  <c r="I352" i="7"/>
  <c r="H352" i="7"/>
  <c r="G352" i="7"/>
  <c r="F95" i="7" l="1"/>
  <c r="E95" i="7"/>
  <c r="D95" i="7"/>
  <c r="E459" i="7"/>
  <c r="E452" i="7" s="1"/>
  <c r="D450" i="7"/>
  <c r="D449" i="7" s="1"/>
  <c r="D448" i="7" s="1"/>
  <c r="D447" i="7" s="1"/>
  <c r="E450" i="7"/>
  <c r="E449" i="7" s="1"/>
  <c r="E448" i="7" s="1"/>
  <c r="E447" i="7" s="1"/>
  <c r="D444" i="7"/>
  <c r="D443" i="7" s="1"/>
  <c r="D442" i="7" s="1"/>
  <c r="E444" i="7"/>
  <c r="E443" i="7" s="1"/>
  <c r="E442" i="7" s="1"/>
  <c r="D440" i="7"/>
  <c r="D439" i="7" s="1"/>
  <c r="D438" i="7" s="1"/>
  <c r="E440" i="7"/>
  <c r="E439" i="7" s="1"/>
  <c r="E438" i="7" s="1"/>
  <c r="D436" i="7"/>
  <c r="D435" i="7" s="1"/>
  <c r="E436" i="7"/>
  <c r="E435" i="7" s="1"/>
  <c r="D427" i="7"/>
  <c r="D426" i="7" s="1"/>
  <c r="D425" i="7" s="1"/>
  <c r="E427" i="7"/>
  <c r="D402" i="7"/>
  <c r="E402" i="7"/>
  <c r="D400" i="7"/>
  <c r="E400" i="7"/>
  <c r="D378" i="7"/>
  <c r="D377" i="7" s="1"/>
  <c r="D376" i="7" s="1"/>
  <c r="E378" i="7"/>
  <c r="E377" i="7" s="1"/>
  <c r="E376" i="7" s="1"/>
  <c r="D374" i="7"/>
  <c r="D373" i="7" s="1"/>
  <c r="E374" i="7"/>
  <c r="E373" i="7" s="1"/>
  <c r="D366" i="7"/>
  <c r="D365" i="7" s="1"/>
  <c r="E366" i="7"/>
  <c r="E365" i="7" s="1"/>
  <c r="D363" i="7"/>
  <c r="D362" i="7" s="1"/>
  <c r="E363" i="7"/>
  <c r="E362" i="7" s="1"/>
  <c r="D355" i="7"/>
  <c r="E355" i="7"/>
  <c r="E354" i="7" s="1"/>
  <c r="D341" i="7"/>
  <c r="D340" i="7" s="1"/>
  <c r="E341" i="7"/>
  <c r="E340" i="7" s="1"/>
  <c r="D338" i="7"/>
  <c r="E338" i="7"/>
  <c r="D325" i="7"/>
  <c r="D324" i="7" s="1"/>
  <c r="E325" i="7"/>
  <c r="E324" i="7" s="1"/>
  <c r="D322" i="7"/>
  <c r="D321" i="7" s="1"/>
  <c r="E322" i="7"/>
  <c r="E321" i="7" s="1"/>
  <c r="D319" i="7"/>
  <c r="E319" i="7"/>
  <c r="D317" i="7"/>
  <c r="E317" i="7"/>
  <c r="D314" i="7"/>
  <c r="E314" i="7"/>
  <c r="D312" i="7"/>
  <c r="E312" i="7"/>
  <c r="D309" i="7"/>
  <c r="E309" i="7"/>
  <c r="D307" i="7"/>
  <c r="E307" i="7"/>
  <c r="D293" i="7"/>
  <c r="E293" i="7"/>
  <c r="D291" i="7"/>
  <c r="E291" i="7"/>
  <c r="D289" i="7"/>
  <c r="E289" i="7"/>
  <c r="D286" i="7"/>
  <c r="E286" i="7"/>
  <c r="D284" i="7"/>
  <c r="E284" i="7"/>
  <c r="D281" i="7"/>
  <c r="D280" i="7" s="1"/>
  <c r="E281" i="7"/>
  <c r="E280" i="7" s="1"/>
  <c r="D278" i="7"/>
  <c r="E278" i="7"/>
  <c r="D276" i="7"/>
  <c r="E276" i="7"/>
  <c r="D273" i="7"/>
  <c r="E273" i="7"/>
  <c r="D271" i="7"/>
  <c r="E271" i="7"/>
  <c r="D268" i="7"/>
  <c r="D267" i="7" s="1"/>
  <c r="E268" i="7"/>
  <c r="E267" i="7" s="1"/>
  <c r="D265" i="7"/>
  <c r="E265" i="7"/>
  <c r="D263" i="7"/>
  <c r="E263" i="7"/>
  <c r="D202" i="7"/>
  <c r="D201" i="7" s="1"/>
  <c r="E202" i="7"/>
  <c r="E201" i="7" s="1"/>
  <c r="D199" i="7"/>
  <c r="D198" i="7" s="1"/>
  <c r="E199" i="7"/>
  <c r="E198" i="7" s="1"/>
  <c r="D189" i="7"/>
  <c r="D188" i="7" s="1"/>
  <c r="D187" i="7" s="1"/>
  <c r="E189" i="7"/>
  <c r="E188" i="7" s="1"/>
  <c r="D179" i="7"/>
  <c r="D178" i="7" s="1"/>
  <c r="D177" i="7" s="1"/>
  <c r="E179" i="7"/>
  <c r="E178" i="7" s="1"/>
  <c r="E177" i="7" s="1"/>
  <c r="D174" i="7"/>
  <c r="D173" i="7" s="1"/>
  <c r="D172" i="7" s="1"/>
  <c r="D171" i="7" s="1"/>
  <c r="E174" i="7"/>
  <c r="E173" i="7" s="1"/>
  <c r="E172" i="7" s="1"/>
  <c r="E171" i="7" s="1"/>
  <c r="D169" i="7"/>
  <c r="D168" i="7" s="1"/>
  <c r="E169" i="7"/>
  <c r="E168" i="7" s="1"/>
  <c r="D127" i="7"/>
  <c r="D126" i="7" s="1"/>
  <c r="D125" i="7" s="1"/>
  <c r="D124" i="7" s="1"/>
  <c r="E127" i="7"/>
  <c r="E126" i="7" s="1"/>
  <c r="E125" i="7" s="1"/>
  <c r="E124" i="7" s="1"/>
  <c r="D112" i="7"/>
  <c r="D111" i="7" s="1"/>
  <c r="D104" i="7" s="1"/>
  <c r="E112" i="7"/>
  <c r="D92" i="7"/>
  <c r="D91" i="7" s="1"/>
  <c r="D90" i="7" s="1"/>
  <c r="D89" i="7" s="1"/>
  <c r="E92" i="7"/>
  <c r="E91" i="7" s="1"/>
  <c r="E90" i="7" s="1"/>
  <c r="E89" i="7" s="1"/>
  <c r="D29" i="7"/>
  <c r="D28" i="7" s="1"/>
  <c r="D9" i="7" s="1"/>
  <c r="E29" i="7"/>
  <c r="E28" i="7" s="1"/>
  <c r="E9" i="7" s="1"/>
  <c r="D353" i="7" l="1"/>
  <c r="D354" i="7"/>
  <c r="D361" i="7"/>
  <c r="D352" i="7" s="1"/>
  <c r="D336" i="7"/>
  <c r="D332" i="7" s="1"/>
  <c r="E426" i="7"/>
  <c r="E425" i="7" s="1"/>
  <c r="E336" i="7"/>
  <c r="E332" i="7" s="1"/>
  <c r="E399" i="7"/>
  <c r="E398" i="7" s="1"/>
  <c r="E337" i="7"/>
  <c r="D399" i="7"/>
  <c r="D398" i="7" s="1"/>
  <c r="D337" i="7"/>
  <c r="D288" i="7"/>
  <c r="E288" i="7"/>
  <c r="E361" i="7"/>
  <c r="E187" i="7"/>
  <c r="E186" i="7" s="1"/>
  <c r="D103" i="7"/>
  <c r="D94" i="7" s="1"/>
  <c r="E8" i="7"/>
  <c r="E7" i="7" s="1"/>
  <c r="D186" i="7"/>
  <c r="E176" i="7"/>
  <c r="D176" i="7"/>
  <c r="E111" i="7"/>
  <c r="E104" i="7" s="1"/>
  <c r="D167" i="7"/>
  <c r="D166" i="7" s="1"/>
  <c r="D270" i="7"/>
  <c r="D262" i="7"/>
  <c r="E262" i="7"/>
  <c r="D283" i="7"/>
  <c r="D306" i="7"/>
  <c r="D311" i="7"/>
  <c r="D316" i="7"/>
  <c r="D275" i="7"/>
  <c r="D197" i="7"/>
  <c r="E434" i="7"/>
  <c r="E433" i="7" s="1"/>
  <c r="D434" i="7"/>
  <c r="D433" i="7" s="1"/>
  <c r="D432" i="7" s="1"/>
  <c r="E353" i="7"/>
  <c r="E316" i="7"/>
  <c r="E311" i="7"/>
  <c r="E306" i="7"/>
  <c r="E283" i="7"/>
  <c r="E275" i="7"/>
  <c r="E270" i="7"/>
  <c r="E197" i="7"/>
  <c r="D8" i="7"/>
  <c r="D7" i="7" s="1"/>
  <c r="E167" i="7"/>
  <c r="E166" i="7" s="1"/>
  <c r="E258" i="7" l="1"/>
  <c r="E196" i="7" s="1"/>
  <c r="D258" i="7"/>
  <c r="D196" i="7" s="1"/>
  <c r="E352" i="7"/>
  <c r="H258" i="7"/>
  <c r="G258" i="7"/>
  <c r="E103" i="7"/>
  <c r="E94" i="7" s="1"/>
  <c r="E432" i="7"/>
  <c r="E464" i="7" l="1"/>
  <c r="F189" i="7"/>
  <c r="F188" i="7" s="1"/>
  <c r="F187" i="7" l="1"/>
  <c r="F186" i="7" s="1"/>
  <c r="F341" i="7"/>
  <c r="F340" i="7" s="1"/>
  <c r="F459" i="7"/>
  <c r="F452" i="7" s="1"/>
  <c r="F444" i="7"/>
  <c r="F443" i="7" s="1"/>
  <c r="F442" i="7" s="1"/>
  <c r="F169" i="7" l="1"/>
  <c r="F168" i="7" s="1"/>
  <c r="F374" i="7" l="1"/>
  <c r="F373" i="7" s="1"/>
  <c r="F450" i="7" l="1"/>
  <c r="F449" i="7" s="1"/>
  <c r="F448" i="7" s="1"/>
  <c r="F447" i="7" s="1"/>
  <c r="F427" i="7"/>
  <c r="F174" i="7"/>
  <c r="F173" i="7" s="1"/>
  <c r="F172" i="7" s="1"/>
  <c r="F171" i="7" s="1"/>
  <c r="F402" i="7"/>
  <c r="F400" i="7"/>
  <c r="F179" i="7"/>
  <c r="F178" i="7" s="1"/>
  <c r="F177" i="7" s="1"/>
  <c r="F92" i="7"/>
  <c r="F91" i="7" s="1"/>
  <c r="F90" i="7" s="1"/>
  <c r="F89" i="7" s="1"/>
  <c r="F378" i="7"/>
  <c r="F377" i="7" s="1"/>
  <c r="F376" i="7" s="1"/>
  <c r="F366" i="7"/>
  <c r="F365" i="7" s="1"/>
  <c r="F363" i="7"/>
  <c r="F362" i="7" s="1"/>
  <c r="F278" i="7"/>
  <c r="F276" i="7"/>
  <c r="F268" i="7"/>
  <c r="F267" i="7" s="1"/>
  <c r="F273" i="7"/>
  <c r="F271" i="7"/>
  <c r="F325" i="7"/>
  <c r="F324" i="7" s="1"/>
  <c r="F265" i="7"/>
  <c r="F263" i="7"/>
  <c r="F355" i="7"/>
  <c r="F426" i="7" l="1"/>
  <c r="F425" i="7" s="1"/>
  <c r="F399" i="7"/>
  <c r="F398" i="7" s="1"/>
  <c r="F361" i="7"/>
  <c r="F354" i="7"/>
  <c r="F353" i="7"/>
  <c r="F176" i="7"/>
  <c r="F262" i="7"/>
  <c r="F275" i="7"/>
  <c r="F270" i="7"/>
  <c r="I258" i="7" l="1"/>
  <c r="F352" i="7"/>
  <c r="F202" i="7"/>
  <c r="F201" i="7" s="1"/>
  <c r="F199" i="7"/>
  <c r="F198" i="7" s="1"/>
  <c r="F338" i="7"/>
  <c r="F336" i="7" s="1"/>
  <c r="F332" i="7" s="1"/>
  <c r="F337" i="7" l="1"/>
  <c r="F197" i="7"/>
  <c r="F322" i="7" l="1"/>
  <c r="F321" i="7" s="1"/>
  <c r="F314" i="7"/>
  <c r="F312" i="7"/>
  <c r="F319" i="7"/>
  <c r="F317" i="7"/>
  <c r="F309" i="7"/>
  <c r="F307" i="7"/>
  <c r="F293" i="7"/>
  <c r="F291" i="7"/>
  <c r="F289" i="7"/>
  <c r="F440" i="7"/>
  <c r="F439" i="7" s="1"/>
  <c r="F438" i="7" s="1"/>
  <c r="F436" i="7"/>
  <c r="F435" i="7" s="1"/>
  <c r="F286" i="7"/>
  <c r="F284" i="7"/>
  <c r="F281" i="7"/>
  <c r="F280" i="7" s="1"/>
  <c r="F29" i="7"/>
  <c r="F28" i="7" s="1"/>
  <c r="F9" i="7" s="1"/>
  <c r="F288" i="7" l="1"/>
  <c r="F8" i="7"/>
  <c r="F7" i="7" s="1"/>
  <c r="F167" i="7"/>
  <c r="F166" i="7" s="1"/>
  <c r="F283" i="7"/>
  <c r="F316" i="7"/>
  <c r="F306" i="7"/>
  <c r="F434" i="7"/>
  <c r="F433" i="7" s="1"/>
  <c r="F311" i="7"/>
  <c r="F258" i="7" l="1"/>
  <c r="F196" i="7" s="1"/>
  <c r="F432" i="7"/>
  <c r="F127" i="7" l="1"/>
  <c r="F126" i="7" s="1"/>
  <c r="F125" i="7" s="1"/>
  <c r="F124" i="7" s="1"/>
  <c r="F112" i="7"/>
  <c r="F111" i="7" l="1"/>
  <c r="F104" i="7" s="1"/>
  <c r="F103" i="7" l="1"/>
  <c r="F94" i="7" s="1"/>
  <c r="F464" i="7" s="1"/>
  <c r="D181" i="7"/>
  <c r="D464" i="7" s="1"/>
</calcChain>
</file>

<file path=xl/sharedStrings.xml><?xml version="1.0" encoding="utf-8"?>
<sst xmlns="http://schemas.openxmlformats.org/spreadsheetml/2006/main" count="925" uniqueCount="383">
  <si>
    <t>Обеспечение деятельности подведомственных учреждений</t>
  </si>
  <si>
    <t>Межбюджетные трансферты</t>
  </si>
  <si>
    <t>Обеспечение образовательной деятельности муниципальных дошкольных образовательных организаций</t>
  </si>
  <si>
    <t>Наименование</t>
  </si>
  <si>
    <t>Целевая статья</t>
  </si>
  <si>
    <t>Вид расходов</t>
  </si>
  <si>
    <t>Ежемесячная денежная выплата на оплату жилого помещения и коммунальных услуг специалистам в области здравоохранения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</si>
  <si>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</si>
  <si>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</si>
  <si>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</si>
  <si>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</si>
  <si>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</si>
  <si>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</si>
  <si>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</si>
  <si>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</si>
  <si>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</si>
  <si>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Субсидии бюджетным учреждениям</t>
  </si>
  <si>
    <t>Дотации</t>
  </si>
  <si>
    <t>Итого</t>
  </si>
  <si>
    <t>Публичные нормативные социальные выплаты гражданам</t>
  </si>
  <si>
    <t xml:space="preserve">   тыс. рублей</t>
  </si>
  <si>
    <t>Осуществление деятельности за счет межбюджетных трансфертов</t>
  </si>
  <si>
    <t>Подпрограмма "Народное творчество и культурно-досуговое деятельность"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</si>
  <si>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</si>
  <si>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</si>
  <si>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</si>
  <si>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</si>
  <si>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</si>
  <si>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</si>
  <si>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</si>
  <si>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61 2 00 13200</t>
  </si>
  <si>
    <t>62 0 00 00000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</si>
  <si>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</si>
  <si>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</si>
  <si>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</si>
  <si>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</si>
  <si>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</si>
  <si>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</si>
  <si>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</si>
  <si>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</si>
  <si>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</si>
  <si>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</si>
  <si>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</si>
  <si>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</si>
  <si>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Развитие системы образования</t>
  </si>
  <si>
    <t>71 0 00 00000</t>
  </si>
  <si>
    <t>Обеспечение образовательной деятельности муниципальных дошкольных образовательных учреждений</t>
  </si>
  <si>
    <t>71 1 00 00000</t>
  </si>
  <si>
    <t>Расходы на обеспечение образовательной деятельности муниципальных дошкольных образовательных учреждений</t>
  </si>
  <si>
    <t>71 1 00 04200</t>
  </si>
  <si>
    <t>Расходы на обеспечение образовательной деятельности муниципальных казенных дошкольных образовательных учреждений</t>
  </si>
  <si>
    <t>71 1 00 04210</t>
  </si>
  <si>
    <t>Обеспечение образовательной деятельности муниципальных дошкольных образовательных организаций за счет предпринимательской деятельности</t>
  </si>
  <si>
    <t>71 1 00 05200</t>
  </si>
  <si>
    <t>Обеспечение образовательной деятельности казенных муниципальных дошкольных образовательных организаций за счет предпринимательской деятельности</t>
  </si>
  <si>
    <t>71 1 00 05210</t>
  </si>
  <si>
    <t>Уплата прочих налогов, сборов и иных платежей муниципальными дошкольными образовательными организациями</t>
  </si>
  <si>
    <t>Исполнение судебных актов</t>
  </si>
  <si>
    <t>28 0 00 00000</t>
  </si>
  <si>
    <t>Основное мероприятие "Профилактика терроризма и экстремизма"</t>
  </si>
  <si>
    <t>28 0 01 00000</t>
  </si>
  <si>
    <t>28 0 01 Б4200</t>
  </si>
  <si>
    <t>Обеспечение образовательной деятельности муниципальных общеобразовательных учреждений</t>
  </si>
  <si>
    <t>Обеспечение общеобразовательной деятельности муниципальных образовательных организаций</t>
  </si>
  <si>
    <t>71 2 00 00000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</si>
  <si>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</si>
  <si>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</si>
  <si>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</si>
  <si>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</si>
  <si>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</si>
  <si>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</si>
  <si>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</si>
  <si>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</si>
  <si>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</si>
  <si>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</si>
  <si>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</si>
  <si>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</si>
  <si>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</si>
  <si>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</si>
  <si>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</si>
  <si>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</si>
  <si>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</si>
  <si>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</si>
  <si>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</si>
  <si>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</si>
  <si>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</si>
  <si>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</si>
  <si>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</si>
  <si>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</si>
  <si>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</si>
  <si>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</si>
  <si>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31 0 00 00000</t>
  </si>
  <si>
    <t>31 0 01 00000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</si>
  <si>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</si>
  <si>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</si>
  <si>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</si>
  <si>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91 0 00 00000</t>
  </si>
  <si>
    <t>91 1 00 00000</t>
  </si>
  <si>
    <t>91 1 00 04200</t>
  </si>
  <si>
    <t>61 1 00 00000</t>
  </si>
  <si>
    <t>50 3 00 76300</t>
  </si>
  <si>
    <t>50 3 00 77Б00</t>
  </si>
  <si>
    <t>50 3 00 76500</t>
  </si>
  <si>
    <t>50 3 00 76400</t>
  </si>
  <si>
    <t>50 3 00 76600</t>
  </si>
  <si>
    <t>61 5 00 00000</t>
  </si>
  <si>
    <t>14 0 00 00000</t>
  </si>
  <si>
    <t>14 0 01 00000</t>
  </si>
  <si>
    <t>14 0 01 Г2200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</si>
  <si>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</si>
  <si>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</si>
  <si>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</si>
  <si>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 "Обеспечение эффективности деятельности органов местного самоуправления Дергачевского муниципального района "</t>
  </si>
  <si>
    <t>Реализация основного мероприятия "Обеспечение эффективности деятельности органов местного самоуправления "</t>
  </si>
  <si>
    <t>Реализация основного мероприятия "Профилактика терроризма и экстремизма"</t>
  </si>
  <si>
    <t>61 2 00 25200</t>
  </si>
  <si>
    <t>66 1 00 15100</t>
  </si>
  <si>
    <t>61 5 00 23200</t>
  </si>
  <si>
    <t>99 0 00 90000</t>
  </si>
  <si>
    <t>Предоставление субсидий бюджетным, автономным учреждениям и иным некоммерческим организациям</t>
  </si>
  <si>
    <t>50 4 00 11202</t>
  </si>
  <si>
    <t>Развитие периодической печати</t>
  </si>
  <si>
    <t>Обеспечение деятельности периодической печати</t>
  </si>
  <si>
    <t>Расходы на обеспечение деятельности периодической печати</t>
  </si>
  <si>
    <t>37 0 00 00000</t>
  </si>
  <si>
    <t>37 0 01 00000</t>
  </si>
  <si>
    <t>37 0 01 Д6200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</si>
  <si>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</si>
  <si>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61 2 00 11100</t>
  </si>
  <si>
    <t>Расходы на обеспечение деятельности главы муниципального образования</t>
  </si>
  <si>
    <t>50 2 00 00000</t>
  </si>
  <si>
    <t>Подпрограмма "Библиотеки"</t>
  </si>
  <si>
    <t>Основное мероприятие "Библиотеки"</t>
  </si>
  <si>
    <t>15 2 00 00000</t>
  </si>
  <si>
    <t>15 2 01 00000</t>
  </si>
  <si>
    <t>35 0 00 00000</t>
  </si>
  <si>
    <t>35 0 01 00000</t>
  </si>
  <si>
    <t>50 4 00 11201</t>
  </si>
  <si>
    <t>Основное мероприятие "Снижение рисков и смягчение последствий чрезвычайных ситуаций природного и техногенного характера "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</si>
  <si>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</si>
  <si>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26 0 00 00000</t>
  </si>
  <si>
    <t>26 0 01 00000</t>
  </si>
  <si>
    <t>26 0 01 Б3200</t>
  </si>
  <si>
    <t>10 2 00 00000</t>
  </si>
  <si>
    <t>10 2 01 00000</t>
  </si>
  <si>
    <t>62 0 00 25200</t>
  </si>
  <si>
    <t>Выполнение функций органами местного самоуправления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</si>
  <si>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</si>
  <si>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</si>
  <si>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</si>
  <si>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</si>
  <si>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10 3 00 00000</t>
  </si>
  <si>
    <t>10 3 01 00000</t>
  </si>
  <si>
    <t>10 4 00 00000</t>
  </si>
  <si>
    <t>10 4 01 00000</t>
  </si>
  <si>
    <t>Расходы на выполнение муниципальных заданий муниципальными бюджетными и автономными учреждениями</t>
  </si>
  <si>
    <t>10 1 01 Д4500</t>
  </si>
  <si>
    <t>10 2 01 Д4500</t>
  </si>
  <si>
    <t>10 3 01 Д4500</t>
  </si>
  <si>
    <t>15 3 01 Д4500</t>
  </si>
  <si>
    <t>71 2 00 25210</t>
  </si>
  <si>
    <t>71 2 00 25200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</si>
  <si>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</si>
  <si>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</si>
  <si>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</si>
  <si>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</si>
  <si>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Осуществление органами местного самоуправления  отдельных государственных полномочий по государственному управлению охраной труда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</si>
  <si>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</si>
  <si>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</si>
  <si>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</si>
  <si>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</si>
  <si>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>Осуществление органами местного самоуправления 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</si>
  <si>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 государственных полномочий по предоставлению гражданам  субсидий на оплату жилого помещения и коммунальных услуг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</si>
  <si>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</si>
  <si>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10 4 01 S2500</t>
  </si>
  <si>
    <t>Сохранение достигнутых показателей повышения оплаты труда отдельных категорий работников бюджетной сферы</t>
  </si>
  <si>
    <t>50 2 00 72500</t>
  </si>
  <si>
    <t>Муниципальная программа "Молодежь"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</si>
  <si>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</si>
  <si>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</si>
  <si>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</si>
  <si>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18 0 00 00000</t>
  </si>
  <si>
    <t>18 0 01 00000</t>
  </si>
  <si>
    <t>18 0 01 Г3200</t>
  </si>
  <si>
    <t>19 0 00 00000</t>
  </si>
  <si>
    <t>19 0 01 00000</t>
  </si>
  <si>
    <t>19 0 01 Г4200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</si>
  <si>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</si>
  <si>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</si>
  <si>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</si>
  <si>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15 3 01 S2500</t>
  </si>
  <si>
    <t>16 0 01 L5191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</si>
  <si>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</si>
  <si>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</si>
  <si>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20 0 00 00000</t>
  </si>
  <si>
    <t>20 0 01 00000</t>
  </si>
  <si>
    <t>20 0 01 Б8200</t>
  </si>
  <si>
    <t>2022 год</t>
  </si>
  <si>
    <t>2023 год</t>
  </si>
  <si>
    <t>50 3 00 77120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</si>
  <si>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</si>
  <si>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</si>
  <si>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</si>
  <si>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25 0 00 00000</t>
  </si>
  <si>
    <t>25 0 01 00000</t>
  </si>
  <si>
    <t>25 0 01 Б5200</t>
  </si>
  <si>
    <t>35 0 01 Б5200</t>
  </si>
  <si>
    <t>Реализация основного мероприятия "Улучшение условий и охраны труда"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</si>
  <si>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</si>
  <si>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Обеспечение деятельности жилищно-коммунального хозяйства</t>
  </si>
  <si>
    <t>Расходы на обеспечение мероприятий по капитальному ремонту муниципального жилищного фонда</t>
  </si>
  <si>
    <t>61 7 00 00000</t>
  </si>
  <si>
    <t>61 7 01 00000</t>
  </si>
  <si>
    <t>61 7 01 10200</t>
  </si>
  <si>
    <t>Субсидии автономным учреждениям</t>
  </si>
  <si>
    <t>15 2 01 Д4500</t>
  </si>
  <si>
    <t>50 3 00 77110</t>
  </si>
  <si>
    <t>Муниципальная программа "Улучшение условий и охраны труда на территории Дергачевского муниципального района"</t>
  </si>
  <si>
    <t>Муниципальная программа "Обеспечение эффективности деятельности органов местного самоуправления  Дергачевского муниципального района"</t>
  </si>
  <si>
    <t>Муниципальная программа "Развитие образования Дергачевского муниципального района"</t>
  </si>
  <si>
    <t>Муниципальная программа "Культура  Дергачевского района"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</si>
  <si>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</si>
  <si>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Муниципальная программа "Профилактика терроризма и экстремизма  на территории Дергачевского  муниципального района"</t>
  </si>
  <si>
    <t>Муниципальная программа "Обеспечение жильем молодых семей на территории Дергачевского муниципального района"</t>
  </si>
  <si>
    <t>50 3 00 77130</t>
  </si>
  <si>
    <t>Муниципальная программа "Развитие физической культуры и спорта Дергачевского муниципального района"</t>
  </si>
  <si>
    <t>Основное мероприятие "Обеспечение жильем молодых семей"</t>
  </si>
  <si>
    <t>Реализация основного мероприятия "Обеспечение жильем молодых семей"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</si>
  <si>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</si>
  <si>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"Молодежь"</t>
  </si>
  <si>
    <t>Реализация основного мероприятия "Молодежь"</t>
  </si>
  <si>
    <t>Основное мероприятие "Программа комплексного развития транспортной инфраструктуры"</t>
  </si>
  <si>
    <t>Реализация основного мероприятия "Программа комплексного развития транспортной инфраструктуры"</t>
  </si>
  <si>
    <t>Иные межбюджетные трансферты</t>
  </si>
  <si>
    <t>Обеспечение мероприятий по капитальному ремонту жилищного фонда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</si>
  <si>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</si>
  <si>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Осуществление полномочий по обеспечению деятельности контрольно-счетного органа</t>
  </si>
  <si>
    <t>Дотации на выравнивание бюджетной обеспеченности поселений</t>
  </si>
  <si>
    <t>Осуществление мероприятий в области энергосбережения и повышения энергетической эффективности</t>
  </si>
  <si>
    <t>50 4 00 78600</t>
  </si>
  <si>
    <t>Поддержка районных печатных средств массовой информации</t>
  </si>
  <si>
    <t xml:space="preserve">Размещение социально значимой информации, в печатных средствах массовой информации, учрежденных органами местного самоуправления </t>
  </si>
  <si>
    <t>99 0 00 Д4500</t>
  </si>
  <si>
    <t>25 0 001 79Б00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</si>
  <si>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(муниципальным 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группам и подгруппам видов расходов классификации расходов    бюджета Дергачевского муниципального района на 2022 год  и плановый период 2023 и 2024 годов</t>
  </si>
  <si>
    <t>2024 год</t>
  </si>
  <si>
    <t>62 0 00 25300</t>
  </si>
  <si>
    <t>Расходы на обеспечение деятельности подведомственных учреждений за счет предпринимательской деятельности</t>
  </si>
  <si>
    <t>62 0 00 01200</t>
  </si>
  <si>
    <t>31 0 01 00970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</si>
  <si>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</si>
  <si>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</si>
  <si>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</si>
  <si>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15 7 00 00000</t>
  </si>
  <si>
    <t>15 7 01 00000</t>
  </si>
  <si>
    <t>15 7 01 Д1000</t>
  </si>
  <si>
    <t>Проведение комплексных кадастровых работ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</si>
  <si>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</si>
  <si>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50 2 00 L3040</t>
  </si>
  <si>
    <t>Реализация мероприятий программы в целях выполнения задач федерального проекта "Современная школа"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</si>
  <si>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</t>
  </si>
  <si>
    <t>Обеспечение условий для создания центров образования цифрового и гуманитарного профилей</t>
  </si>
  <si>
    <t>Реализация мероприятий программы в целях выполнения задач федерального проекта "Цифровая образовательная среда"</t>
  </si>
  <si>
    <t>Внедрение целевой модели цифровой образовательной среды в общеобразовательных организациях</t>
  </si>
  <si>
    <t>Обеспечение условий для функционирования центров цифровой образовательной среды в общеобразовательных организациях</t>
  </si>
  <si>
    <t>50 2 E1 00000</t>
  </si>
  <si>
    <t>50 2 E1 51690</t>
  </si>
  <si>
    <t>50 2 E1 U1130</t>
  </si>
  <si>
    <t>50 2 E1 U1290</t>
  </si>
  <si>
    <t>50 2 E4 00000</t>
  </si>
  <si>
    <t>50 2 E4 52100</t>
  </si>
  <si>
    <t>50 2 E4 U1330</t>
  </si>
  <si>
    <t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</si>
  <si>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50 3 00 R3030</t>
  </si>
  <si>
    <t xml:space="preserve">Комплектование книжных фондов муниципальных  образований и государственных общедоступных библиотек </t>
  </si>
  <si>
    <t>50 2 00 L5191</t>
  </si>
  <si>
    <t>Обеспечение жильем молодых семей</t>
  </si>
  <si>
    <t>50 2 00 L4970</t>
  </si>
  <si>
    <t xml:space="preserve">Проведение капитального и текущего ремонтов муниципальных образовательных организаций </t>
  </si>
  <si>
    <t>10 1 01 79Г00</t>
  </si>
  <si>
    <t>10 1 01 79Г40</t>
  </si>
  <si>
    <t>Проведение капитального и текущего ремонтов муниципальных образовательных организаций за счет средств местного бюджета</t>
  </si>
  <si>
    <t>10 1 01 S2Г00</t>
  </si>
  <si>
    <t>10 1 01 S9Г40</t>
  </si>
  <si>
    <t>Проведение капитального и текущего ремонтов муниципальных образовательных организаций</t>
  </si>
  <si>
    <t>10 2 01 72Г00</t>
  </si>
  <si>
    <t>10 2 01 79Г40</t>
  </si>
  <si>
    <t>10 2 01 S2Г00</t>
  </si>
  <si>
    <t>10 2 01 S9Г40</t>
  </si>
  <si>
    <t>10 3 01 79Г40</t>
  </si>
  <si>
    <t>10 3 01 S9Г40</t>
  </si>
  <si>
    <t>Проведение капитального и текущего ремонта, техническое оснащение муниципальных учреждений культурно-досугового типа</t>
  </si>
  <si>
    <t>15 3 01 74020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</si>
  <si>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</si>
  <si>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</si>
  <si>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</si>
  <si>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</si>
  <si>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38 0 01 00000</t>
  </si>
  <si>
    <t>38 0 01 Д8200</t>
  </si>
  <si>
    <t>50 4 00 11203</t>
  </si>
  <si>
    <t>50 4 00 10103</t>
  </si>
  <si>
    <t>Компенсация дополнительных расходов на повышение оплаты труда некоторых работников муниципальных учреждений в связи с увеличением минимального размера оплаты труда</t>
  </si>
  <si>
    <t>10 1 01 70700</t>
  </si>
  <si>
    <t>10 3 01 70700</t>
  </si>
  <si>
    <t>62 0 00 70700</t>
  </si>
  <si>
    <t>Закупка оборудования для создания "умных" спортивных площадок</t>
  </si>
  <si>
    <t>20 0 01 L7530</t>
  </si>
  <si>
    <t>Расходы на обеспечение функций центрального аппарата городского поселения</t>
  </si>
  <si>
    <t>61 2 00 13213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</si>
  <si>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</si>
  <si>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50 3 00 51200</t>
  </si>
  <si>
    <t>Обеспечение деятельности по благоустройству</t>
  </si>
  <si>
    <t>Прочие мероприятия по благоустройству</t>
  </si>
  <si>
    <t>61 9 00 00000</t>
  </si>
  <si>
    <t>61 9 00 05100</t>
  </si>
  <si>
    <t>Осуществление расходов за счет средств выделяемых из резервного фонда Правительства Саратовской области на укрепление материально-технической базы общеобразовательных организаций</t>
  </si>
  <si>
    <t>10 1 01 79994</t>
  </si>
  <si>
    <t>10 2 01 79994</t>
  </si>
  <si>
    <t>Муниципальная программа "Организация отдыха детей в каникулярное время Дергачевского муниципального района"</t>
  </si>
  <si>
    <t>11 0 00 00000</t>
  </si>
  <si>
    <t>11 0 01 Д4500</t>
  </si>
  <si>
    <t>10 3 01 79994</t>
  </si>
  <si>
    <t>Иные межбюджетные трансферты бюджетов муниципальных районов на укрепление материально-технической базы муниципальных учреждений культуры</t>
  </si>
  <si>
    <t>15 3 01 7999У</t>
  </si>
  <si>
    <t>99 0 00 00000</t>
  </si>
  <si>
    <t>99 0 00 9 0000</t>
  </si>
  <si>
    <t>Средства фонда финансовой поддержки</t>
  </si>
  <si>
    <t>61 5 00 43200</t>
  </si>
  <si>
    <t>Мероприятия по устройству основания для создания "умных" спортивных площадок</t>
  </si>
  <si>
    <t>20 0 01 U2530</t>
  </si>
  <si>
    <t>Предоставление субсидий бюджетным и автономным учреждениям и иным некоммерческим организациям</t>
  </si>
  <si>
    <t>Оснащение и укрепление материально- технической базы образовательных организаций</t>
  </si>
  <si>
    <t>Оснащение и укрепление материально- технической базы образовательных организаций за счет средств местного бюджета</t>
  </si>
  <si>
    <t xml:space="preserve">Муниципальная программа "Развитие муниципального автономного учреждения «Детский оздоровительно-образовательный лагерь «Солнечный»  </t>
  </si>
  <si>
    <t>Основное мероприятие "Развитие муниципального автономного учреждения "Детский оздоровительно-образовательный  лагерь "Солнечный"</t>
  </si>
  <si>
    <t>Реализация основного мероприятия "Развитие муниципального автономного учреждения "Детский оздоровительно-образовательный  лагерь "Солнечный"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</si>
  <si>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</si>
  <si>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"Улучшение условий и охраны труда "</t>
  </si>
  <si>
    <t>Мероприятия, осуществляемые за счет субсидий из бюджетов бюджетной системы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</si>
  <si>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</si>
  <si>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ОМСУ полн. сруб</t>
  </si>
  <si>
    <t>Иные межбюджетные трансферты на осуществление полномочий по организации ритуальных услуг</t>
  </si>
  <si>
    <t>Осуществление полномочий по формированию, исполнению бюджета поселений</t>
  </si>
  <si>
    <t>Осуществление полномочий по дорожной деятельности в отношении автомобильных дорог местного значения в границах населенных пунктов муниципального образования и обеспечения безопасности дорожного движения на них, включая создание и обеспечение функционирования парковок (парковочных мест),осуществление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</si>
  <si>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</si>
  <si>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Уплата земельного налога, налога на имущество и транспортного налога подведомственными учреждениями</t>
  </si>
  <si>
    <t>Уплата прочих налогов, сборов и иных платежей подведомственными учреждениями</t>
  </si>
  <si>
    <t>Уплата земельного налога, налога на имущество и транспортного налога муниципальными казенными общеобразовательными организациями</t>
  </si>
  <si>
    <t>Погашение кредиторской задолженности прошлых лет, в том числе по судам</t>
  </si>
  <si>
    <t xml:space="preserve">
Приложение 4                                                                                                                                                                                                                                      к решению от 24.10.2022 г. № 20-126 
Приложение 6                                                                                                                                                                                                                                         к решению от 20.12.2021 г. № 04-33                                                                                                                                                                                                                                        
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</si>
  <si>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Саратовской области</t>
  </si>
  <si>
    <t>10 2 EВ 00000</t>
  </si>
  <si>
    <t>10 2 EВ U0270</t>
  </si>
  <si>
    <t>Реализация основного мероприятия "Организация отдыха детей в каникулярное время"</t>
  </si>
  <si>
    <t>11 0 01 Г1200</t>
  </si>
  <si>
    <t>Муниципальная программа "Проведение комплексных кадастровых работ на территории Дергачевского муниципального района на 2022-2024 года"</t>
  </si>
  <si>
    <t>Основное мероприятие "Проведение комплексных кадастровых работ в соответствии с условиями заключенных муниципальных контрактов и подготовка карт-планов территории"</t>
  </si>
  <si>
    <t>12 0 00 00000</t>
  </si>
  <si>
    <t>12 0 01 00000</t>
  </si>
  <si>
    <t>12 0 01 L5110</t>
  </si>
  <si>
    <t>Мероприятия по закупке оборудования для создания "умных" спортивных площадок (в рамках достижения соответствующих задач федерального проекта)</t>
  </si>
  <si>
    <t>20 0 01 U7530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</si>
  <si>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</si>
  <si>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(в части расходов на оплату труда с начислениями)</t>
  </si>
  <si>
    <t>50 2 E1 U1131</t>
  </si>
  <si>
    <t>50 2 E1 U1137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</si>
  <si>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(в части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</si>
  <si>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(за исключением расходов на оплату труда с начислениями)</t>
  </si>
  <si>
    <t>50 2 E1 U1291</t>
  </si>
  <si>
    <t>50 2 E1 U1297</t>
  </si>
  <si>
    <t>Осуществление расходов за счет средств,выделяемых из резервного фонда Правительства Саратовской области, на выполнение работ по аккумуляции (закачке) воды в пруды и водохранилища</t>
  </si>
  <si>
    <t>50 4 00 79995</t>
  </si>
  <si>
    <t>Расходы на обеспечение мероприятий в области коммунального хозяйства</t>
  </si>
  <si>
    <t>61 7 02 40200</t>
  </si>
  <si>
    <t>Субсидии юридическим лицам (кроме некоммерческих организаций), индивидуальным предпринимателям, физическим лицам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</si>
  <si>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</si>
  <si>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66 3 00 15300</t>
  </si>
  <si>
    <t>Обеспечение деятельности по реализации государственной политики в области приватизации и управления государственной и муниципальной собственностью</t>
  </si>
  <si>
    <t>Оценка недвижимости,признание прав и регулирование отношений по государственной и муниципальной собственности</t>
  </si>
  <si>
    <t>63 0 00 00000</t>
  </si>
  <si>
    <t>63 0 00 01200</t>
  </si>
  <si>
    <t>Мероприятия по землеустройству и землепользованию</t>
  </si>
  <si>
    <t>63 0 00 02200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</si>
</sst>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00"/>
    <numFmt numFmtId="166" formatCode="0000000"/>
    <numFmt numFmtId="167" formatCode="[$-419]General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">
    <xf numFmtId="0" fontId="0" fillId="0" borderId="0"/>
    <xf numFmtId="0" fontId="6" fillId="0" borderId="0"/>
    <xf numFmtId="167" fontId="14" fillId="0" borderId="0" applyBorder="0" applyProtection="0"/>
  </cellStyleXfs>
  <cellXfs count="129">
    <xf numFmtId="0" fontId="0" fillId="0" borderId="0" xfId="0"/>
    <xf numFmtId="0" fontId="0" fillId="0" borderId="0" xfId="0" applyFill="1"/>
    <xf numFmtId="0" fontId="5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10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right"/>
    </xf>
    <xf numFmtId="1" fontId="5" fillId="0" borderId="5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justify"/>
    </xf>
    <xf numFmtId="164" fontId="5" fillId="2" borderId="1" xfId="0" applyNumberFormat="1" applyFont="1" applyFill="1" applyBorder="1" applyAlignment="1"/>
    <xf numFmtId="164" fontId="5" fillId="2" borderId="1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/>
    <xf numFmtId="0" fontId="8" fillId="2" borderId="1" xfId="0" applyFont="1" applyFill="1" applyBorder="1" applyAlignment="1">
      <alignment horizontal="justify"/>
    </xf>
    <xf numFmtId="0" fontId="8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right"/>
    </xf>
    <xf numFmtId="0" fontId="5" fillId="2" borderId="4" xfId="0" applyFont="1" applyFill="1" applyBorder="1" applyAlignment="1">
      <alignment horizontal="center" wrapText="1"/>
    </xf>
    <xf numFmtId="164" fontId="5" fillId="2" borderId="4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4" fontId="5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wrapText="1"/>
    </xf>
    <xf numFmtId="164" fontId="12" fillId="2" borderId="1" xfId="0" applyNumberFormat="1" applyFont="1" applyFill="1" applyBorder="1" applyAlignment="1">
      <alignment horizontal="right"/>
    </xf>
    <xf numFmtId="0" fontId="1" fillId="2" borderId="0" xfId="0" applyFont="1" applyFill="1"/>
    <xf numFmtId="164" fontId="13" fillId="2" borderId="1" xfId="0" applyNumberFormat="1" applyFont="1" applyFill="1" applyBorder="1" applyAlignment="1">
      <alignment horizontal="right"/>
    </xf>
    <xf numFmtId="0" fontId="0" fillId="2" borderId="0" xfId="0" applyFill="1"/>
    <xf numFmtId="0" fontId="13" fillId="2" borderId="1" xfId="0" applyFont="1" applyFill="1" applyBorder="1" applyAlignment="1">
      <alignment horizontal="justify"/>
    </xf>
    <xf numFmtId="0" fontId="5" fillId="2" borderId="1" xfId="0" applyFont="1" applyFill="1" applyBorder="1" applyAlignment="1">
      <alignment horizontal="justify" vertical="center"/>
    </xf>
    <xf numFmtId="0" fontId="7" fillId="2" borderId="1" xfId="0" applyFont="1" applyFill="1" applyBorder="1" applyAlignment="1">
      <alignment horizontal="justify"/>
    </xf>
    <xf numFmtId="164" fontId="13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vertical="center"/>
    </xf>
    <xf numFmtId="0" fontId="4" fillId="2" borderId="4" xfId="0" applyFont="1" applyFill="1" applyBorder="1" applyAlignment="1">
      <alignment horizontal="justify" vertical="center"/>
    </xf>
    <xf numFmtId="164" fontId="13" fillId="2" borderId="2" xfId="0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164" fontId="13" fillId="2" borderId="1" xfId="0" applyNumberFormat="1" applyFont="1" applyFill="1" applyBorder="1" applyAlignment="1">
      <alignment horizontal="right" wrapText="1"/>
    </xf>
    <xf numFmtId="164" fontId="7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wrapText="1"/>
    </xf>
    <xf numFmtId="164" fontId="12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justify"/>
    </xf>
    <xf numFmtId="0" fontId="4" fillId="2" borderId="1" xfId="0" applyFont="1" applyFill="1" applyBorder="1" applyAlignment="1">
      <alignment horizontal="center" wrapText="1"/>
    </xf>
    <xf numFmtId="0" fontId="9" fillId="2" borderId="0" xfId="0" applyFont="1" applyFill="1"/>
    <xf numFmtId="164" fontId="4" fillId="2" borderId="4" xfId="0" applyNumberFormat="1" applyFont="1" applyFill="1" applyBorder="1" applyAlignment="1">
      <alignment horizontal="right" wrapText="1"/>
    </xf>
    <xf numFmtId="164" fontId="1" fillId="2" borderId="0" xfId="0" applyNumberFormat="1" applyFont="1" applyFill="1"/>
    <xf numFmtId="0" fontId="2" fillId="2" borderId="1" xfId="0" applyFont="1" applyFill="1" applyBorder="1" applyAlignment="1">
      <alignment horizontal="justify"/>
    </xf>
    <xf numFmtId="164" fontId="8" fillId="2" borderId="1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justify"/>
    </xf>
    <xf numFmtId="0" fontId="2" fillId="2" borderId="4" xfId="0" applyFont="1" applyFill="1" applyBorder="1" applyAlignment="1">
      <alignment horizontal="justify" vertical="center"/>
    </xf>
    <xf numFmtId="0" fontId="5" fillId="2" borderId="4" xfId="0" applyFont="1" applyFill="1" applyBorder="1" applyAlignment="1">
      <alignment horizontal="justify"/>
    </xf>
    <xf numFmtId="0" fontId="5" fillId="2" borderId="6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right"/>
    </xf>
    <xf numFmtId="164" fontId="0" fillId="2" borderId="0" xfId="0" applyNumberFormat="1" applyFill="1"/>
    <xf numFmtId="0" fontId="4" fillId="2" borderId="4" xfId="0" applyFont="1" applyFill="1" applyBorder="1" applyAlignment="1">
      <alignment horizontal="justify"/>
    </xf>
    <xf numFmtId="0" fontId="7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center" wrapText="1"/>
    </xf>
    <xf numFmtId="0" fontId="0" fillId="2" borderId="1" xfId="0" applyFill="1" applyBorder="1"/>
    <xf numFmtId="0" fontId="13" fillId="2" borderId="3" xfId="0" applyFont="1" applyFill="1" applyBorder="1" applyAlignment="1">
      <alignment horizontal="center" wrapText="1"/>
    </xf>
    <xf numFmtId="164" fontId="13" fillId="2" borderId="3" xfId="0" applyNumberFormat="1" applyFont="1" applyFill="1" applyBorder="1" applyAlignment="1">
      <alignment horizontal="right"/>
    </xf>
    <xf numFmtId="0" fontId="5" fillId="2" borderId="1" xfId="0" applyFont="1" applyFill="1" applyBorder="1"/>
    <xf numFmtId="0" fontId="12" fillId="2" borderId="1" xfId="0" applyFont="1" applyFill="1" applyBorder="1" applyAlignment="1">
      <alignment horizontal="justify" wrapText="1"/>
    </xf>
    <xf numFmtId="0" fontId="2" fillId="2" borderId="1" xfId="0" applyFont="1" applyFill="1" applyBorder="1" applyAlignment="1">
      <alignment horizontal="center" wrapText="1"/>
    </xf>
    <xf numFmtId="164" fontId="13" fillId="2" borderId="2" xfId="0" applyNumberFormat="1" applyFont="1" applyFill="1" applyBorder="1" applyAlignment="1">
      <alignment horizontal="right" wrapText="1"/>
    </xf>
    <xf numFmtId="164" fontId="8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wrapText="1"/>
    </xf>
    <xf numFmtId="164" fontId="8" fillId="2" borderId="1" xfId="0" applyNumberFormat="1" applyFont="1" applyFill="1" applyBorder="1" applyAlignment="1"/>
    <xf numFmtId="0" fontId="5" fillId="2" borderId="1" xfId="0" applyFont="1" applyFill="1" applyBorder="1" applyAlignment="1">
      <alignment horizontal="justify" wrapText="1"/>
    </xf>
    <xf numFmtId="0" fontId="0" fillId="3" borderId="0" xfId="0" applyFill="1"/>
    <xf numFmtId="164" fontId="5" fillId="2" borderId="2" xfId="0" applyNumberFormat="1" applyFont="1" applyFill="1" applyBorder="1"/>
    <xf numFmtId="0" fontId="5" fillId="2" borderId="0" xfId="0" applyFont="1" applyFill="1" applyAlignment="1">
      <alignment horizontal="justify"/>
    </xf>
    <xf numFmtId="164" fontId="13" fillId="2" borderId="5" xfId="0" applyNumberFormat="1" applyFont="1" applyFill="1" applyBorder="1" applyAlignment="1">
      <alignment horizontal="right"/>
    </xf>
    <xf numFmtId="164" fontId="5" fillId="2" borderId="4" xfId="0" applyNumberFormat="1" applyFont="1" applyFill="1" applyBorder="1"/>
    <xf numFmtId="0" fontId="5" fillId="2" borderId="2" xfId="0" applyFont="1" applyFill="1" applyBorder="1" applyAlignment="1">
      <alignment wrapText="1"/>
    </xf>
    <xf numFmtId="0" fontId="8" fillId="2" borderId="4" xfId="0" applyFont="1" applyFill="1" applyBorder="1" applyAlignment="1">
      <alignment horizontal="justify"/>
    </xf>
    <xf numFmtId="164" fontId="8" fillId="2" borderId="4" xfId="0" applyNumberFormat="1" applyFont="1" applyFill="1" applyBorder="1" applyAlignment="1">
      <alignment horizontal="right"/>
    </xf>
    <xf numFmtId="0" fontId="5" fillId="2" borderId="9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justify"/>
    </xf>
    <xf numFmtId="164" fontId="5" fillId="2" borderId="5" xfId="0" applyNumberFormat="1" applyFont="1" applyFill="1" applyBorder="1" applyAlignment="1">
      <alignment horizontal="right"/>
    </xf>
    <xf numFmtId="0" fontId="13" fillId="2" borderId="6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justify" wrapText="1"/>
    </xf>
    <xf numFmtId="164" fontId="5" fillId="2" borderId="2" xfId="0" applyNumberFormat="1" applyFont="1" applyFill="1" applyBorder="1" applyAlignment="1">
      <alignment horizontal="right" wrapText="1"/>
    </xf>
    <xf numFmtId="0" fontId="13" fillId="2" borderId="3" xfId="0" applyFont="1" applyFill="1" applyBorder="1" applyAlignment="1">
      <alignment horizontal="justify"/>
    </xf>
    <xf numFmtId="167" fontId="2" fillId="2" borderId="7" xfId="2" applyFont="1" applyFill="1" applyBorder="1" applyAlignment="1">
      <alignment horizontal="justify"/>
    </xf>
    <xf numFmtId="167" fontId="2" fillId="2" borderId="8" xfId="2" applyFont="1" applyFill="1" applyBorder="1" applyAlignment="1">
      <alignment horizontal="center" wrapText="1"/>
    </xf>
    <xf numFmtId="167" fontId="4" fillId="2" borderId="7" xfId="2" applyFont="1" applyFill="1" applyBorder="1" applyAlignment="1">
      <alignment horizontal="justify"/>
    </xf>
    <xf numFmtId="167" fontId="4" fillId="2" borderId="8" xfId="2" applyFont="1" applyFill="1" applyBorder="1" applyAlignment="1">
      <alignment horizontal="center" wrapText="1"/>
    </xf>
    <xf numFmtId="164" fontId="12" fillId="2" borderId="2" xfId="0" applyNumberFormat="1" applyFont="1" applyFill="1" applyBorder="1" applyAlignment="1">
      <alignment horizontal="right"/>
    </xf>
    <xf numFmtId="167" fontId="4" fillId="2" borderId="7" xfId="2" applyFont="1" applyFill="1" applyBorder="1" applyAlignment="1">
      <alignment vertical="center" wrapText="1"/>
    </xf>
    <xf numFmtId="167" fontId="4" fillId="2" borderId="11" xfId="2" applyFont="1" applyFill="1" applyBorder="1" applyAlignment="1">
      <alignment horizontal="center" wrapText="1"/>
    </xf>
    <xf numFmtId="167" fontId="4" fillId="2" borderId="7" xfId="2" applyFont="1" applyFill="1" applyBorder="1" applyAlignment="1">
      <alignment horizontal="center" wrapText="1"/>
    </xf>
    <xf numFmtId="164" fontId="4" fillId="2" borderId="12" xfId="2" applyNumberFormat="1" applyFont="1" applyFill="1" applyBorder="1" applyAlignment="1">
      <alignment horizontal="right"/>
    </xf>
    <xf numFmtId="164" fontId="4" fillId="2" borderId="1" xfId="2" applyNumberFormat="1" applyFont="1" applyFill="1" applyBorder="1" applyAlignment="1">
      <alignment horizontal="right"/>
    </xf>
    <xf numFmtId="164" fontId="4" fillId="2" borderId="12" xfId="2" applyNumberFormat="1" applyFont="1" applyFill="1" applyBorder="1" applyAlignment="1"/>
    <xf numFmtId="164" fontId="4" fillId="2" borderId="1" xfId="2" applyNumberFormat="1" applyFont="1" applyFill="1" applyBorder="1" applyAlignment="1"/>
    <xf numFmtId="0" fontId="7" fillId="2" borderId="4" xfId="0" applyFont="1" applyFill="1" applyBorder="1" applyAlignment="1">
      <alignment horizontal="center" wrapText="1"/>
    </xf>
    <xf numFmtId="164" fontId="7" fillId="2" borderId="5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wrapText="1"/>
    </xf>
    <xf numFmtId="0" fontId="15" fillId="2" borderId="4" xfId="0" applyFont="1" applyFill="1" applyBorder="1" applyAlignment="1">
      <alignment horizontal="center" wrapText="1"/>
    </xf>
    <xf numFmtId="164" fontId="15" fillId="2" borderId="5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justify"/>
    </xf>
    <xf numFmtId="167" fontId="4" fillId="2" borderId="10" xfId="2" applyFont="1" applyFill="1" applyBorder="1" applyAlignment="1">
      <alignment horizontal="justify"/>
    </xf>
    <xf numFmtId="167" fontId="4" fillId="2" borderId="10" xfId="2" applyFont="1" applyFill="1" applyBorder="1" applyAlignment="1">
      <alignment horizontal="center" wrapText="1"/>
    </xf>
    <xf numFmtId="167" fontId="4" fillId="2" borderId="13" xfId="2" applyFont="1" applyFill="1" applyBorder="1" applyAlignment="1">
      <alignment horizontal="justify"/>
    </xf>
    <xf numFmtId="167" fontId="4" fillId="2" borderId="14" xfId="2" applyFont="1" applyFill="1" applyBorder="1" applyAlignment="1">
      <alignment horizontal="center" wrapText="1"/>
    </xf>
    <xf numFmtId="167" fontId="4" fillId="2" borderId="1" xfId="2" applyFont="1" applyFill="1" applyBorder="1" applyAlignment="1">
      <alignment horizontal="center" wrapText="1"/>
    </xf>
    <xf numFmtId="0" fontId="8" fillId="2" borderId="2" xfId="0" applyFont="1" applyFill="1" applyBorder="1" applyAlignment="1">
      <alignment wrapText="1"/>
    </xf>
    <xf numFmtId="164" fontId="8" fillId="2" borderId="1" xfId="0" applyNumberFormat="1" applyFont="1" applyFill="1" applyBorder="1"/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6"/>
  <sheetViews>
    <sheetView tabSelected="1" view="pageBreakPreview" topLeftCell="A454" zoomScale="91" zoomScaleSheetLayoutView="91" workbookViewId="0">
      <selection activeCell="D158" sqref="D158"/>
    </sheetView>
  </sheetViews>
  <sheetFormatPr defaultRowHeight="15.75" x14ac:dyDescent="0.25"/>
  <cols>
    <col min="1" max="1" width="72.7109375" style="1" customWidth="1"/>
    <col min="2" max="2" width="16" style="5" customWidth="1"/>
    <col min="3" max="3" width="5.140625" style="1" customWidth="1"/>
    <col min="4" max="4" width="16" style="6" customWidth="1"/>
    <col min="5" max="5" width="12.5703125" style="6" customWidth="1"/>
    <col min="6" max="6" width="14.28515625" style="6" customWidth="1"/>
    <col min="7" max="7" width="11" style="1" customWidth="1"/>
    <col min="8" max="16384" width="9.140625" style="1"/>
  </cols>
  <sheetData>
    <row r="1" spans="1:6" ht="72.75" customHeight="1" x14ac:dyDescent="0.25">
      <c r="A1" s="113" t="s">
        <v>349</v>
      </c>
      <c r="B1" s="114"/>
      <c r="C1" s="114"/>
      <c r="D1" s="114"/>
      <c r="E1" s="114"/>
      <c r="F1" s="114"/>
    </row>
    <row r="2" spans="1:6" ht="65.25" customHeight="1" x14ac:dyDescent="0.25">
      <c r="A2" s="115" t="s">
        <v>244</v>
      </c>
      <c r="B2" s="115"/>
      <c r="C2" s="115"/>
      <c r="D2" s="115"/>
      <c r="E2" s="115"/>
      <c r="F2" s="115"/>
    </row>
    <row r="3" spans="1:6" x14ac:dyDescent="0.25">
      <c r="A3" s="117" t="s">
        <v>20</v>
      </c>
      <c r="B3" s="117"/>
      <c r="C3" s="117"/>
      <c r="D3" s="117"/>
      <c r="E3" s="117"/>
      <c r="F3" s="117"/>
    </row>
    <row r="4" spans="1:6" ht="15" x14ac:dyDescent="0.25">
      <c r="A4" s="118" t="s">
        <v>3</v>
      </c>
      <c r="B4" s="119" t="s">
        <v>4</v>
      </c>
      <c r="C4" s="120" t="s">
        <v>5</v>
      </c>
      <c r="D4" s="116" t="s">
        <v>197</v>
      </c>
      <c r="E4" s="116" t="s">
        <v>198</v>
      </c>
      <c r="F4" s="116" t="s">
        <v>245</v>
      </c>
    </row>
    <row r="5" spans="1:6" ht="29.25" customHeight="1" x14ac:dyDescent="0.25">
      <c r="A5" s="118"/>
      <c r="B5" s="119"/>
      <c r="C5" s="120"/>
      <c r="D5" s="116"/>
      <c r="E5" s="116"/>
      <c r="F5" s="116"/>
    </row>
    <row r="6" spans="1:6" x14ac:dyDescent="0.25">
      <c r="A6" s="2">
        <v>1</v>
      </c>
      <c r="B6" s="3">
        <v>4</v>
      </c>
      <c r="C6" s="3">
        <v>5</v>
      </c>
      <c r="D6" s="7">
        <v>6</v>
      </c>
      <c r="E6" s="7">
        <v>7</v>
      </c>
      <c r="F6" s="7">
        <v>8</v>
      </c>
    </row>
    <row r="7" spans="1:6" s="29" customFormat="1" ht="31.5" x14ac:dyDescent="0.25">
      <c r="A7" s="16" t="s">
        <v>219</v>
      </c>
      <c r="B7" s="18" t="s">
        <v>38</v>
      </c>
      <c r="C7" s="18"/>
      <c r="D7" s="28">
        <f>D8+D31+D55+D72</f>
        <v>75692.299999999988</v>
      </c>
      <c r="E7" s="28">
        <f>E8+E31+E55+E72</f>
        <v>49886.3</v>
      </c>
      <c r="F7" s="28">
        <f>F8+F31+F55+F72</f>
        <v>49568.100000000006</v>
      </c>
    </row>
    <row r="8" spans="1:6" s="31" customFormat="1" ht="31.5" x14ac:dyDescent="0.25">
      <c r="A8" s="10" t="s">
        <v>162</v>
      </c>
      <c r="B8" s="8" t="s">
        <v>39</v>
      </c>
      <c r="C8" s="8"/>
      <c r="D8" s="30">
        <f>D9</f>
        <v>26574.400000000001</v>
      </c>
      <c r="E8" s="30">
        <f>E9</f>
        <v>21419.8</v>
      </c>
      <c r="F8" s="30">
        <f>F9</f>
        <v>20949.400000000001</v>
      </c>
    </row>
    <row r="9" spans="1:6" s="31" customFormat="1" ht="31.5" x14ac:dyDescent="0.25">
      <c r="A9" s="10" t="s">
        <v>163</v>
      </c>
      <c r="B9" s="8" t="s">
        <v>40</v>
      </c>
      <c r="C9" s="8"/>
      <c r="D9" s="30">
        <f>D28+D19+D16+D22+D25+D10+D13</f>
        <v>26574.400000000001</v>
      </c>
      <c r="E9" s="30">
        <f>E28</f>
        <v>21419.8</v>
      </c>
      <c r="F9" s="30">
        <f>F28</f>
        <v>20949.400000000001</v>
      </c>
    </row>
    <row r="10" spans="1:6" s="31" customFormat="1" ht="47.25" x14ac:dyDescent="0.25">
      <c r="A10" s="10" t="s">
        <v>301</v>
      </c>
      <c r="B10" s="8" t="s">
        <v>302</v>
      </c>
      <c r="C10" s="8"/>
      <c r="D10" s="38">
        <f>D11</f>
        <v>1355.2</v>
      </c>
      <c r="E10" s="30"/>
      <c r="F10" s="30"/>
    </row>
    <row r="11" spans="1:6" s="31" customFormat="1" ht="31.5" x14ac:dyDescent="0.25">
      <c r="A11" s="10" t="s">
        <v>330</v>
      </c>
      <c r="B11" s="8" t="s">
        <v>302</v>
      </c>
      <c r="C11" s="8">
        <v>600</v>
      </c>
      <c r="D11" s="38">
        <f>D12</f>
        <v>1355.2</v>
      </c>
      <c r="E11" s="30"/>
      <c r="F11" s="30"/>
    </row>
    <row r="12" spans="1:6" s="31" customFormat="1" x14ac:dyDescent="0.25">
      <c r="A12" s="10" t="s">
        <v>16</v>
      </c>
      <c r="B12" s="8" t="s">
        <v>302</v>
      </c>
      <c r="C12" s="8">
        <v>610</v>
      </c>
      <c r="D12" s="38">
        <v>1355.2</v>
      </c>
      <c r="E12" s="30"/>
      <c r="F12" s="30"/>
    </row>
    <row r="13" spans="1:6" s="31" customFormat="1" ht="47.25" x14ac:dyDescent="0.25">
      <c r="A13" s="32" t="s">
        <v>315</v>
      </c>
      <c r="B13" s="8" t="s">
        <v>316</v>
      </c>
      <c r="C13" s="8"/>
      <c r="D13" s="9">
        <f>D14</f>
        <v>100</v>
      </c>
      <c r="E13" s="30"/>
      <c r="F13" s="30"/>
    </row>
    <row r="14" spans="1:6" s="31" customFormat="1" ht="31.5" x14ac:dyDescent="0.25">
      <c r="A14" s="32" t="s">
        <v>330</v>
      </c>
      <c r="B14" s="8" t="s">
        <v>316</v>
      </c>
      <c r="C14" s="8">
        <v>600</v>
      </c>
      <c r="D14" s="9">
        <f>D15</f>
        <v>100</v>
      </c>
      <c r="E14" s="30"/>
      <c r="F14" s="30"/>
    </row>
    <row r="15" spans="1:6" s="31" customFormat="1" x14ac:dyDescent="0.25">
      <c r="A15" s="32" t="s">
        <v>16</v>
      </c>
      <c r="B15" s="8" t="s">
        <v>316</v>
      </c>
      <c r="C15" s="8">
        <v>610</v>
      </c>
      <c r="D15" s="9">
        <v>100</v>
      </c>
      <c r="E15" s="30"/>
      <c r="F15" s="30"/>
    </row>
    <row r="16" spans="1:6" s="31" customFormat="1" ht="31.5" x14ac:dyDescent="0.25">
      <c r="A16" s="10" t="s">
        <v>278</v>
      </c>
      <c r="B16" s="8" t="s">
        <v>279</v>
      </c>
      <c r="C16" s="8"/>
      <c r="D16" s="9">
        <f>D17</f>
        <v>3700</v>
      </c>
      <c r="E16" s="30"/>
      <c r="F16" s="30"/>
    </row>
    <row r="17" spans="1:6" s="31" customFormat="1" ht="31.5" x14ac:dyDescent="0.25">
      <c r="A17" s="10" t="s">
        <v>330</v>
      </c>
      <c r="B17" s="8" t="s">
        <v>279</v>
      </c>
      <c r="C17" s="8">
        <v>600</v>
      </c>
      <c r="D17" s="9">
        <f>D18</f>
        <v>3700</v>
      </c>
      <c r="E17" s="30"/>
      <c r="F17" s="30"/>
    </row>
    <row r="18" spans="1:6" s="31" customFormat="1" x14ac:dyDescent="0.25">
      <c r="A18" s="10" t="s">
        <v>16</v>
      </c>
      <c r="B18" s="8" t="s">
        <v>279</v>
      </c>
      <c r="C18" s="8">
        <v>610</v>
      </c>
      <c r="D18" s="38">
        <f>1609.1+2090.9</f>
        <v>3700</v>
      </c>
      <c r="E18" s="30"/>
      <c r="F18" s="30"/>
    </row>
    <row r="19" spans="1:6" s="31" customFormat="1" ht="31.5" x14ac:dyDescent="0.25">
      <c r="A19" s="10" t="s">
        <v>331</v>
      </c>
      <c r="B19" s="8" t="s">
        <v>280</v>
      </c>
      <c r="C19" s="8"/>
      <c r="D19" s="9">
        <f>D20</f>
        <v>326</v>
      </c>
      <c r="E19" s="30"/>
      <c r="F19" s="30"/>
    </row>
    <row r="20" spans="1:6" s="31" customFormat="1" ht="31.5" x14ac:dyDescent="0.25">
      <c r="A20" s="10" t="s">
        <v>330</v>
      </c>
      <c r="B20" s="8" t="s">
        <v>280</v>
      </c>
      <c r="C20" s="8">
        <v>600</v>
      </c>
      <c r="D20" s="9">
        <f>D21</f>
        <v>326</v>
      </c>
      <c r="E20" s="30"/>
      <c r="F20" s="30"/>
    </row>
    <row r="21" spans="1:6" s="31" customFormat="1" x14ac:dyDescent="0.25">
      <c r="A21" s="10" t="s">
        <v>16</v>
      </c>
      <c r="B21" s="8" t="s">
        <v>280</v>
      </c>
      <c r="C21" s="8">
        <v>610</v>
      </c>
      <c r="D21" s="9">
        <f>63+80+183</f>
        <v>326</v>
      </c>
      <c r="E21" s="30"/>
      <c r="F21" s="30"/>
    </row>
    <row r="22" spans="1:6" s="31" customFormat="1" ht="31.5" x14ac:dyDescent="0.25">
      <c r="A22" s="10" t="s">
        <v>281</v>
      </c>
      <c r="B22" s="8" t="s">
        <v>282</v>
      </c>
      <c r="C22" s="8"/>
      <c r="D22" s="9">
        <f>D23</f>
        <v>114.4</v>
      </c>
      <c r="E22" s="30"/>
      <c r="F22" s="30"/>
    </row>
    <row r="23" spans="1:6" s="31" customFormat="1" ht="31.5" x14ac:dyDescent="0.25">
      <c r="A23" s="10" t="s">
        <v>330</v>
      </c>
      <c r="B23" s="8" t="s">
        <v>282</v>
      </c>
      <c r="C23" s="8">
        <v>600</v>
      </c>
      <c r="D23" s="9">
        <f>D24</f>
        <v>114.4</v>
      </c>
      <c r="E23" s="30"/>
      <c r="F23" s="30"/>
    </row>
    <row r="24" spans="1:6" s="31" customFormat="1" x14ac:dyDescent="0.25">
      <c r="A24" s="10" t="s">
        <v>16</v>
      </c>
      <c r="B24" s="8" t="s">
        <v>282</v>
      </c>
      <c r="C24" s="8">
        <v>610</v>
      </c>
      <c r="D24" s="9">
        <f>37.1+77.3</f>
        <v>114.4</v>
      </c>
      <c r="E24" s="30"/>
      <c r="F24" s="30"/>
    </row>
    <row r="25" spans="1:6" s="31" customFormat="1" ht="31.5" x14ac:dyDescent="0.25">
      <c r="A25" s="10" t="s">
        <v>332</v>
      </c>
      <c r="B25" s="8" t="s">
        <v>283</v>
      </c>
      <c r="C25" s="8"/>
      <c r="D25" s="9">
        <f>D26</f>
        <v>326</v>
      </c>
      <c r="E25" s="30"/>
      <c r="F25" s="30"/>
    </row>
    <row r="26" spans="1:6" s="31" customFormat="1" ht="31.5" x14ac:dyDescent="0.25">
      <c r="A26" s="10" t="s">
        <v>330</v>
      </c>
      <c r="B26" s="8" t="s">
        <v>283</v>
      </c>
      <c r="C26" s="8">
        <v>600</v>
      </c>
      <c r="D26" s="9">
        <f>D27</f>
        <v>326</v>
      </c>
      <c r="E26" s="30"/>
      <c r="F26" s="30"/>
    </row>
    <row r="27" spans="1:6" s="31" customFormat="1" x14ac:dyDescent="0.25">
      <c r="A27" s="10" t="s">
        <v>16</v>
      </c>
      <c r="B27" s="8" t="s">
        <v>283</v>
      </c>
      <c r="C27" s="8">
        <v>610</v>
      </c>
      <c r="D27" s="9">
        <f>63+80+183</f>
        <v>326</v>
      </c>
      <c r="E27" s="30"/>
      <c r="F27" s="30"/>
    </row>
    <row r="28" spans="1:6" s="31" customFormat="1" ht="31.5" x14ac:dyDescent="0.25">
      <c r="A28" s="32" t="s">
        <v>155</v>
      </c>
      <c r="B28" s="8" t="s">
        <v>156</v>
      </c>
      <c r="C28" s="8"/>
      <c r="D28" s="30">
        <f>D29</f>
        <v>20652.8</v>
      </c>
      <c r="E28" s="30">
        <f t="shared" ref="E28:F28" si="0">E29</f>
        <v>21419.8</v>
      </c>
      <c r="F28" s="30">
        <f t="shared" si="0"/>
        <v>20949.400000000001</v>
      </c>
    </row>
    <row r="29" spans="1:6" s="31" customFormat="1" ht="31.5" x14ac:dyDescent="0.25">
      <c r="A29" s="32" t="s">
        <v>330</v>
      </c>
      <c r="B29" s="8" t="s">
        <v>156</v>
      </c>
      <c r="C29" s="8">
        <v>600</v>
      </c>
      <c r="D29" s="30">
        <f t="shared" ref="D29:E29" si="1">D30</f>
        <v>20652.8</v>
      </c>
      <c r="E29" s="30">
        <f t="shared" si="1"/>
        <v>21419.8</v>
      </c>
      <c r="F29" s="30">
        <f>F30</f>
        <v>20949.400000000001</v>
      </c>
    </row>
    <row r="30" spans="1:6" s="80" customFormat="1" x14ac:dyDescent="0.25">
      <c r="A30" s="32" t="s">
        <v>16</v>
      </c>
      <c r="B30" s="8" t="s">
        <v>156</v>
      </c>
      <c r="C30" s="8">
        <v>610</v>
      </c>
      <c r="D30" s="9">
        <v>20652.8</v>
      </c>
      <c r="E30" s="12">
        <v>21419.8</v>
      </c>
      <c r="F30" s="30">
        <v>20949.400000000001</v>
      </c>
    </row>
    <row r="31" spans="1:6" s="31" customFormat="1" ht="31.5" x14ac:dyDescent="0.25">
      <c r="A31" s="33" t="s">
        <v>164</v>
      </c>
      <c r="B31" s="8" t="s">
        <v>143</v>
      </c>
      <c r="C31" s="8"/>
      <c r="D31" s="30">
        <f>D32+D51</f>
        <v>35711.899999999994</v>
      </c>
      <c r="E31" s="30">
        <f t="shared" ref="E31:F31" si="2">E32</f>
        <v>16997.2</v>
      </c>
      <c r="F31" s="30">
        <f t="shared" si="2"/>
        <v>17149.400000000001</v>
      </c>
    </row>
    <row r="32" spans="1:6" s="31" customFormat="1" ht="31.5" x14ac:dyDescent="0.25">
      <c r="A32" s="33" t="s">
        <v>165</v>
      </c>
      <c r="B32" s="8" t="s">
        <v>144</v>
      </c>
      <c r="C32" s="8"/>
      <c r="D32" s="30">
        <f>D48+D39+D33+D42+D45+D36</f>
        <v>35105.699999999997</v>
      </c>
      <c r="E32" s="30">
        <f>E48+E39</f>
        <v>16997.2</v>
      </c>
      <c r="F32" s="30">
        <f>F48+F39</f>
        <v>17149.400000000001</v>
      </c>
    </row>
    <row r="33" spans="1:6" s="31" customFormat="1" ht="31.5" x14ac:dyDescent="0.25">
      <c r="A33" s="33" t="s">
        <v>284</v>
      </c>
      <c r="B33" s="8" t="s">
        <v>285</v>
      </c>
      <c r="C33" s="8"/>
      <c r="D33" s="38">
        <f>D34</f>
        <v>4800</v>
      </c>
      <c r="E33" s="30"/>
      <c r="F33" s="30"/>
    </row>
    <row r="34" spans="1:6" s="31" customFormat="1" ht="31.5" x14ac:dyDescent="0.25">
      <c r="A34" s="10" t="s">
        <v>330</v>
      </c>
      <c r="B34" s="8" t="s">
        <v>285</v>
      </c>
      <c r="C34" s="8">
        <v>600</v>
      </c>
      <c r="D34" s="38">
        <f>D35</f>
        <v>4800</v>
      </c>
      <c r="E34" s="30"/>
      <c r="F34" s="30"/>
    </row>
    <row r="35" spans="1:6" s="31" customFormat="1" x14ac:dyDescent="0.25">
      <c r="A35" s="10" t="s">
        <v>16</v>
      </c>
      <c r="B35" s="8" t="s">
        <v>285</v>
      </c>
      <c r="C35" s="8">
        <v>610</v>
      </c>
      <c r="D35" s="38">
        <f>1800+879.5+2120.5</f>
        <v>4800</v>
      </c>
      <c r="E35" s="30"/>
      <c r="F35" s="30"/>
    </row>
    <row r="36" spans="1:6" s="31" customFormat="1" ht="47.25" x14ac:dyDescent="0.25">
      <c r="A36" s="32" t="s">
        <v>315</v>
      </c>
      <c r="B36" s="8" t="s">
        <v>317</v>
      </c>
      <c r="C36" s="8"/>
      <c r="D36" s="9">
        <f>D37</f>
        <v>90</v>
      </c>
      <c r="E36" s="30"/>
      <c r="F36" s="30"/>
    </row>
    <row r="37" spans="1:6" s="31" customFormat="1" ht="31.5" x14ac:dyDescent="0.25">
      <c r="A37" s="32" t="s">
        <v>330</v>
      </c>
      <c r="B37" s="8" t="s">
        <v>317</v>
      </c>
      <c r="C37" s="8">
        <v>600</v>
      </c>
      <c r="D37" s="9">
        <f>D38</f>
        <v>90</v>
      </c>
      <c r="E37" s="30"/>
      <c r="F37" s="30"/>
    </row>
    <row r="38" spans="1:6" s="31" customFormat="1" x14ac:dyDescent="0.25">
      <c r="A38" s="32" t="s">
        <v>16</v>
      </c>
      <c r="B38" s="8" t="s">
        <v>317</v>
      </c>
      <c r="C38" s="8">
        <v>610</v>
      </c>
      <c r="D38" s="9">
        <v>90</v>
      </c>
      <c r="E38" s="30"/>
      <c r="F38" s="30"/>
    </row>
    <row r="39" spans="1:6" s="31" customFormat="1" ht="31.5" x14ac:dyDescent="0.25">
      <c r="A39" s="10" t="s">
        <v>331</v>
      </c>
      <c r="B39" s="8" t="s">
        <v>286</v>
      </c>
      <c r="C39" s="8"/>
      <c r="D39" s="9">
        <f>D40</f>
        <v>1091.5</v>
      </c>
      <c r="E39" s="30"/>
      <c r="F39" s="30"/>
    </row>
    <row r="40" spans="1:6" s="31" customFormat="1" ht="31.5" x14ac:dyDescent="0.25">
      <c r="A40" s="10" t="s">
        <v>330</v>
      </c>
      <c r="B40" s="8" t="s">
        <v>286</v>
      </c>
      <c r="C40" s="8">
        <v>600</v>
      </c>
      <c r="D40" s="9">
        <f>D41</f>
        <v>1091.5</v>
      </c>
      <c r="E40" s="30"/>
      <c r="F40" s="30"/>
    </row>
    <row r="41" spans="1:6" s="31" customFormat="1" x14ac:dyDescent="0.25">
      <c r="A41" s="10" t="s">
        <v>16</v>
      </c>
      <c r="B41" s="8" t="s">
        <v>286</v>
      </c>
      <c r="C41" s="8">
        <v>610</v>
      </c>
      <c r="D41" s="9">
        <f>478.9+612.6</f>
        <v>1091.5</v>
      </c>
      <c r="E41" s="30"/>
      <c r="F41" s="30"/>
    </row>
    <row r="42" spans="1:6" s="31" customFormat="1" ht="31.5" x14ac:dyDescent="0.25">
      <c r="A42" s="33" t="s">
        <v>281</v>
      </c>
      <c r="B42" s="8" t="s">
        <v>287</v>
      </c>
      <c r="C42" s="8"/>
      <c r="D42" s="38">
        <f>D43</f>
        <v>148.5</v>
      </c>
      <c r="E42" s="30"/>
      <c r="F42" s="30"/>
    </row>
    <row r="43" spans="1:6" s="31" customFormat="1" ht="31.5" x14ac:dyDescent="0.25">
      <c r="A43" s="10" t="s">
        <v>330</v>
      </c>
      <c r="B43" s="8" t="s">
        <v>287</v>
      </c>
      <c r="C43" s="8">
        <v>600</v>
      </c>
      <c r="D43" s="38">
        <f>D44</f>
        <v>148.5</v>
      </c>
      <c r="E43" s="30"/>
      <c r="F43" s="30"/>
    </row>
    <row r="44" spans="1:6" s="31" customFormat="1" x14ac:dyDescent="0.25">
      <c r="A44" s="10" t="s">
        <v>16</v>
      </c>
      <c r="B44" s="8" t="s">
        <v>287</v>
      </c>
      <c r="C44" s="8">
        <v>610</v>
      </c>
      <c r="D44" s="38">
        <f>55.7+92.8</f>
        <v>148.5</v>
      </c>
      <c r="E44" s="30"/>
      <c r="F44" s="30"/>
    </row>
    <row r="45" spans="1:6" s="31" customFormat="1" ht="31.5" x14ac:dyDescent="0.25">
      <c r="A45" s="10" t="s">
        <v>331</v>
      </c>
      <c r="B45" s="8" t="s">
        <v>288</v>
      </c>
      <c r="C45" s="8"/>
      <c r="D45" s="9">
        <f>D46</f>
        <v>1091.5</v>
      </c>
      <c r="E45" s="30"/>
      <c r="F45" s="30"/>
    </row>
    <row r="46" spans="1:6" s="31" customFormat="1" ht="31.5" x14ac:dyDescent="0.25">
      <c r="A46" s="57" t="s">
        <v>13</v>
      </c>
      <c r="B46" s="8" t="s">
        <v>288</v>
      </c>
      <c r="C46" s="8">
        <v>600</v>
      </c>
      <c r="D46" s="38">
        <f>D47</f>
        <v>1091.5</v>
      </c>
      <c r="E46" s="30"/>
      <c r="F46" s="30"/>
    </row>
    <row r="47" spans="1:6" s="31" customFormat="1" ht="31.5" x14ac:dyDescent="0.25">
      <c r="A47" s="10" t="s">
        <v>330</v>
      </c>
      <c r="B47" s="8" t="s">
        <v>288</v>
      </c>
      <c r="C47" s="8">
        <v>610</v>
      </c>
      <c r="D47" s="38">
        <f>478.9+612.6</f>
        <v>1091.5</v>
      </c>
      <c r="E47" s="30"/>
      <c r="F47" s="30"/>
    </row>
    <row r="48" spans="1:6" s="31" customFormat="1" ht="31.5" x14ac:dyDescent="0.25">
      <c r="A48" s="32" t="s">
        <v>155</v>
      </c>
      <c r="B48" s="8" t="s">
        <v>157</v>
      </c>
      <c r="C48" s="8"/>
      <c r="D48" s="30">
        <f>D49</f>
        <v>27884.2</v>
      </c>
      <c r="E48" s="30">
        <f>E49</f>
        <v>16997.2</v>
      </c>
      <c r="F48" s="30">
        <f>F49</f>
        <v>17149.400000000001</v>
      </c>
    </row>
    <row r="49" spans="1:6" s="31" customFormat="1" ht="31.5" x14ac:dyDescent="0.25">
      <c r="A49" s="34" t="s">
        <v>330</v>
      </c>
      <c r="B49" s="8" t="s">
        <v>157</v>
      </c>
      <c r="C49" s="8">
        <v>600</v>
      </c>
      <c r="D49" s="30">
        <f t="shared" ref="D49:E49" si="3">D50</f>
        <v>27884.2</v>
      </c>
      <c r="E49" s="30">
        <f t="shared" si="3"/>
        <v>16997.2</v>
      </c>
      <c r="F49" s="30">
        <f>F50</f>
        <v>17149.400000000001</v>
      </c>
    </row>
    <row r="50" spans="1:6" s="31" customFormat="1" x14ac:dyDescent="0.25">
      <c r="A50" s="34" t="s">
        <v>16</v>
      </c>
      <c r="B50" s="8" t="s">
        <v>157</v>
      </c>
      <c r="C50" s="8">
        <v>610</v>
      </c>
      <c r="D50" s="9">
        <v>27884.2</v>
      </c>
      <c r="E50" s="15">
        <f>16641.3+355.9</f>
        <v>16997.2</v>
      </c>
      <c r="F50" s="15">
        <f>16714+435.4</f>
        <v>17149.400000000001</v>
      </c>
    </row>
    <row r="51" spans="1:6" s="31" customFormat="1" ht="63" x14ac:dyDescent="0.25">
      <c r="A51" s="10" t="s">
        <v>350</v>
      </c>
      <c r="B51" s="8" t="s">
        <v>351</v>
      </c>
      <c r="C51" s="8"/>
      <c r="D51" s="13">
        <f>D52</f>
        <v>606.20000000000005</v>
      </c>
      <c r="E51" s="13">
        <f t="shared" ref="E51:F53" si="4">E52</f>
        <v>0</v>
      </c>
      <c r="F51" s="13">
        <f t="shared" si="4"/>
        <v>0</v>
      </c>
    </row>
    <row r="52" spans="1:6" s="31" customFormat="1" ht="63" x14ac:dyDescent="0.25">
      <c r="A52" s="10" t="s">
        <v>350</v>
      </c>
      <c r="B52" s="8" t="s">
        <v>352</v>
      </c>
      <c r="C52" s="8"/>
      <c r="D52" s="13">
        <f>D53</f>
        <v>606.20000000000005</v>
      </c>
      <c r="E52" s="13">
        <f t="shared" si="4"/>
        <v>0</v>
      </c>
      <c r="F52" s="13">
        <f t="shared" si="4"/>
        <v>0</v>
      </c>
    </row>
    <row r="53" spans="1:6" s="31" customFormat="1" ht="31.5" x14ac:dyDescent="0.25">
      <c r="A53" s="10" t="s">
        <v>330</v>
      </c>
      <c r="B53" s="8" t="s">
        <v>352</v>
      </c>
      <c r="C53" s="8">
        <v>600</v>
      </c>
      <c r="D53" s="13">
        <f>D54</f>
        <v>606.20000000000005</v>
      </c>
      <c r="E53" s="13">
        <f t="shared" si="4"/>
        <v>0</v>
      </c>
      <c r="F53" s="13">
        <f t="shared" si="4"/>
        <v>0</v>
      </c>
    </row>
    <row r="54" spans="1:6" s="31" customFormat="1" x14ac:dyDescent="0.25">
      <c r="A54" s="10" t="s">
        <v>16</v>
      </c>
      <c r="B54" s="8" t="s">
        <v>352</v>
      </c>
      <c r="C54" s="8">
        <v>610</v>
      </c>
      <c r="D54" s="13">
        <v>606.20000000000005</v>
      </c>
      <c r="E54" s="15">
        <v>0</v>
      </c>
      <c r="F54" s="15">
        <v>0</v>
      </c>
    </row>
    <row r="55" spans="1:6" s="31" customFormat="1" ht="31.5" x14ac:dyDescent="0.25">
      <c r="A55" s="33" t="s">
        <v>147</v>
      </c>
      <c r="B55" s="8" t="s">
        <v>151</v>
      </c>
      <c r="C55" s="8"/>
      <c r="D55" s="35">
        <f>D56</f>
        <v>13348</v>
      </c>
      <c r="E55" s="35">
        <f t="shared" ref="E55:F55" si="5">E56</f>
        <v>11469.3</v>
      </c>
      <c r="F55" s="35">
        <f t="shared" si="5"/>
        <v>11469.3</v>
      </c>
    </row>
    <row r="56" spans="1:6" s="31" customFormat="1" ht="31.5" x14ac:dyDescent="0.25">
      <c r="A56" s="33" t="s">
        <v>148</v>
      </c>
      <c r="B56" s="8" t="s">
        <v>152</v>
      </c>
      <c r="C56" s="8"/>
      <c r="D56" s="35">
        <f>D69+D63+D66+D57+D60</f>
        <v>13348</v>
      </c>
      <c r="E56" s="35">
        <f>E69</f>
        <v>11469.3</v>
      </c>
      <c r="F56" s="35">
        <f>F69</f>
        <v>11469.3</v>
      </c>
    </row>
    <row r="57" spans="1:6" s="31" customFormat="1" ht="47.25" x14ac:dyDescent="0.25">
      <c r="A57" s="10" t="s">
        <v>301</v>
      </c>
      <c r="B57" s="8" t="s">
        <v>303</v>
      </c>
      <c r="C57" s="8"/>
      <c r="D57" s="38">
        <f>D58</f>
        <v>308.8</v>
      </c>
      <c r="E57" s="35"/>
      <c r="F57" s="35"/>
    </row>
    <row r="58" spans="1:6" s="31" customFormat="1" ht="31.5" x14ac:dyDescent="0.25">
      <c r="A58" s="10" t="s">
        <v>330</v>
      </c>
      <c r="B58" s="8" t="s">
        <v>303</v>
      </c>
      <c r="C58" s="8">
        <v>600</v>
      </c>
      <c r="D58" s="38">
        <f>D59</f>
        <v>308.8</v>
      </c>
      <c r="E58" s="35"/>
      <c r="F58" s="35"/>
    </row>
    <row r="59" spans="1:6" s="31" customFormat="1" x14ac:dyDescent="0.25">
      <c r="A59" s="10" t="s">
        <v>16</v>
      </c>
      <c r="B59" s="8" t="s">
        <v>303</v>
      </c>
      <c r="C59" s="8">
        <v>610</v>
      </c>
      <c r="D59" s="38">
        <v>308.8</v>
      </c>
      <c r="E59" s="35"/>
      <c r="F59" s="35"/>
    </row>
    <row r="60" spans="1:6" s="31" customFormat="1" ht="47.25" x14ac:dyDescent="0.25">
      <c r="A60" s="32" t="s">
        <v>315</v>
      </c>
      <c r="B60" s="8" t="s">
        <v>321</v>
      </c>
      <c r="C60" s="8"/>
      <c r="D60" s="9">
        <f>D61</f>
        <v>145</v>
      </c>
      <c r="E60" s="35"/>
      <c r="F60" s="35"/>
    </row>
    <row r="61" spans="1:6" s="31" customFormat="1" ht="31.5" x14ac:dyDescent="0.25">
      <c r="A61" s="32" t="s">
        <v>330</v>
      </c>
      <c r="B61" s="8" t="s">
        <v>321</v>
      </c>
      <c r="C61" s="8">
        <v>600</v>
      </c>
      <c r="D61" s="9">
        <f>D62</f>
        <v>145</v>
      </c>
      <c r="E61" s="35"/>
      <c r="F61" s="35"/>
    </row>
    <row r="62" spans="1:6" s="31" customFormat="1" x14ac:dyDescent="0.25">
      <c r="A62" s="32" t="s">
        <v>16</v>
      </c>
      <c r="B62" s="8" t="s">
        <v>321</v>
      </c>
      <c r="C62" s="8">
        <v>610</v>
      </c>
      <c r="D62" s="9">
        <v>145</v>
      </c>
      <c r="E62" s="35"/>
      <c r="F62" s="35"/>
    </row>
    <row r="63" spans="1:6" s="31" customFormat="1" ht="31.5" x14ac:dyDescent="0.25">
      <c r="A63" s="10" t="s">
        <v>331</v>
      </c>
      <c r="B63" s="8" t="s">
        <v>289</v>
      </c>
      <c r="C63" s="8"/>
      <c r="D63" s="38">
        <f>D64</f>
        <v>915</v>
      </c>
      <c r="E63" s="35"/>
      <c r="F63" s="35"/>
    </row>
    <row r="64" spans="1:6" s="31" customFormat="1" ht="31.5" x14ac:dyDescent="0.25">
      <c r="A64" s="10" t="s">
        <v>330</v>
      </c>
      <c r="B64" s="8" t="s">
        <v>289</v>
      </c>
      <c r="C64" s="8">
        <v>600</v>
      </c>
      <c r="D64" s="38">
        <f>D65</f>
        <v>915</v>
      </c>
      <c r="E64" s="35"/>
      <c r="F64" s="35"/>
    </row>
    <row r="65" spans="1:6" s="31" customFormat="1" x14ac:dyDescent="0.25">
      <c r="A65" s="10" t="s">
        <v>16</v>
      </c>
      <c r="B65" s="8" t="s">
        <v>289</v>
      </c>
      <c r="C65" s="8">
        <v>610</v>
      </c>
      <c r="D65" s="38">
        <f>1038-123</f>
        <v>915</v>
      </c>
      <c r="E65" s="35"/>
      <c r="F65" s="35"/>
    </row>
    <row r="66" spans="1:6" s="31" customFormat="1" ht="31.5" x14ac:dyDescent="0.25">
      <c r="A66" s="10" t="s">
        <v>331</v>
      </c>
      <c r="B66" s="8" t="s">
        <v>290</v>
      </c>
      <c r="C66" s="8"/>
      <c r="D66" s="38">
        <f>D67</f>
        <v>915</v>
      </c>
      <c r="E66" s="35"/>
      <c r="F66" s="35"/>
    </row>
    <row r="67" spans="1:6" s="31" customFormat="1" ht="31.5" x14ac:dyDescent="0.25">
      <c r="A67" s="57" t="s">
        <v>13</v>
      </c>
      <c r="B67" s="8" t="s">
        <v>290</v>
      </c>
      <c r="C67" s="8">
        <v>600</v>
      </c>
      <c r="D67" s="38">
        <f>D68</f>
        <v>915</v>
      </c>
      <c r="E67" s="35"/>
      <c r="F67" s="35"/>
    </row>
    <row r="68" spans="1:6" s="31" customFormat="1" ht="31.5" x14ac:dyDescent="0.25">
      <c r="A68" s="10" t="s">
        <v>330</v>
      </c>
      <c r="B68" s="8" t="s">
        <v>290</v>
      </c>
      <c r="C68" s="8">
        <v>610</v>
      </c>
      <c r="D68" s="38">
        <f>1038-123</f>
        <v>915</v>
      </c>
      <c r="E68" s="35"/>
      <c r="F68" s="35"/>
    </row>
    <row r="69" spans="1:6" s="31" customFormat="1" ht="31.5" x14ac:dyDescent="0.25">
      <c r="A69" s="32" t="s">
        <v>155</v>
      </c>
      <c r="B69" s="8" t="s">
        <v>158</v>
      </c>
      <c r="C69" s="8"/>
      <c r="D69" s="35">
        <f>D70</f>
        <v>11064.2</v>
      </c>
      <c r="E69" s="35">
        <f t="shared" ref="E69:F69" si="6">E70</f>
        <v>11469.3</v>
      </c>
      <c r="F69" s="35">
        <f t="shared" si="6"/>
        <v>11469.3</v>
      </c>
    </row>
    <row r="70" spans="1:6" s="31" customFormat="1" ht="31.5" x14ac:dyDescent="0.25">
      <c r="A70" s="34" t="s">
        <v>330</v>
      </c>
      <c r="B70" s="8" t="s">
        <v>158</v>
      </c>
      <c r="C70" s="8">
        <v>600</v>
      </c>
      <c r="D70" s="35">
        <f>D71</f>
        <v>11064.2</v>
      </c>
      <c r="E70" s="35">
        <f>E71</f>
        <v>11469.3</v>
      </c>
      <c r="F70" s="35">
        <f>F71</f>
        <v>11469.3</v>
      </c>
    </row>
    <row r="71" spans="1:6" s="80" customFormat="1" x14ac:dyDescent="0.25">
      <c r="A71" s="34" t="s">
        <v>16</v>
      </c>
      <c r="B71" s="8" t="s">
        <v>158</v>
      </c>
      <c r="C71" s="8">
        <v>610</v>
      </c>
      <c r="D71" s="35">
        <v>11064.2</v>
      </c>
      <c r="E71" s="35">
        <v>11469.3</v>
      </c>
      <c r="F71" s="35">
        <v>11469.3</v>
      </c>
    </row>
    <row r="72" spans="1:6" s="31" customFormat="1" x14ac:dyDescent="0.25">
      <c r="A72" s="36" t="s">
        <v>149</v>
      </c>
      <c r="B72" s="8" t="s">
        <v>153</v>
      </c>
      <c r="C72" s="8"/>
      <c r="D72" s="35">
        <f>D73</f>
        <v>58</v>
      </c>
      <c r="E72" s="35">
        <f t="shared" ref="E72:F73" si="7">E73</f>
        <v>0</v>
      </c>
      <c r="F72" s="35">
        <f t="shared" si="7"/>
        <v>0</v>
      </c>
    </row>
    <row r="73" spans="1:6" s="31" customFormat="1" x14ac:dyDescent="0.25">
      <c r="A73" s="37" t="s">
        <v>150</v>
      </c>
      <c r="B73" s="8" t="s">
        <v>154</v>
      </c>
      <c r="C73" s="8"/>
      <c r="D73" s="35">
        <f>D74</f>
        <v>58</v>
      </c>
      <c r="E73" s="35">
        <f t="shared" si="7"/>
        <v>0</v>
      </c>
      <c r="F73" s="35">
        <f t="shared" si="7"/>
        <v>0</v>
      </c>
    </row>
    <row r="74" spans="1:6" s="31" customFormat="1" ht="47.25" x14ac:dyDescent="0.25">
      <c r="A74" s="34" t="s">
        <v>173</v>
      </c>
      <c r="B74" s="8" t="s">
        <v>174</v>
      </c>
      <c r="C74" s="8"/>
      <c r="D74" s="38">
        <f>D75</f>
        <v>58</v>
      </c>
      <c r="E74" s="38">
        <f t="shared" ref="E74:F74" si="8">E75</f>
        <v>0</v>
      </c>
      <c r="F74" s="38">
        <f t="shared" si="8"/>
        <v>0</v>
      </c>
    </row>
    <row r="75" spans="1:6" s="31" customFormat="1" ht="31.5" x14ac:dyDescent="0.25">
      <c r="A75" s="10" t="s">
        <v>119</v>
      </c>
      <c r="B75" s="8" t="s">
        <v>174</v>
      </c>
      <c r="C75" s="8">
        <v>600</v>
      </c>
      <c r="D75" s="9">
        <f t="shared" ref="D75:F75" si="9">D76</f>
        <v>58</v>
      </c>
      <c r="E75" s="9">
        <f t="shared" si="9"/>
        <v>0</v>
      </c>
      <c r="F75" s="9">
        <f t="shared" si="9"/>
        <v>0</v>
      </c>
    </row>
    <row r="76" spans="1:6" s="31" customFormat="1" x14ac:dyDescent="0.25">
      <c r="A76" s="10" t="s">
        <v>16</v>
      </c>
      <c r="B76" s="8" t="s">
        <v>174</v>
      </c>
      <c r="C76" s="8">
        <v>610</v>
      </c>
      <c r="D76" s="9">
        <v>58</v>
      </c>
      <c r="E76" s="15"/>
      <c r="F76" s="15"/>
    </row>
    <row r="77" spans="1:6" s="31" customFormat="1" ht="31.5" x14ac:dyDescent="0.25">
      <c r="A77" s="16" t="s">
        <v>318</v>
      </c>
      <c r="B77" s="18" t="s">
        <v>319</v>
      </c>
      <c r="C77" s="18"/>
      <c r="D77" s="19">
        <f>D81+D78</f>
        <v>945</v>
      </c>
      <c r="E77" s="15"/>
      <c r="F77" s="15"/>
    </row>
    <row r="78" spans="1:6" s="31" customFormat="1" ht="31.5" x14ac:dyDescent="0.25">
      <c r="A78" s="10" t="s">
        <v>353</v>
      </c>
      <c r="B78" s="8" t="s">
        <v>354</v>
      </c>
      <c r="C78" s="8"/>
      <c r="D78" s="13">
        <f>D79</f>
        <v>63.2</v>
      </c>
      <c r="E78" s="15"/>
      <c r="F78" s="15"/>
    </row>
    <row r="79" spans="1:6" s="31" customFormat="1" ht="31.5" x14ac:dyDescent="0.25">
      <c r="A79" s="10" t="s">
        <v>12</v>
      </c>
      <c r="B79" s="8" t="s">
        <v>354</v>
      </c>
      <c r="C79" s="8">
        <v>200</v>
      </c>
      <c r="D79" s="13">
        <f>D80</f>
        <v>63.2</v>
      </c>
      <c r="E79" s="15"/>
      <c r="F79" s="15"/>
    </row>
    <row r="80" spans="1:6" s="31" customFormat="1" ht="31.5" x14ac:dyDescent="0.25">
      <c r="A80" s="10" t="s">
        <v>13</v>
      </c>
      <c r="B80" s="8" t="s">
        <v>354</v>
      </c>
      <c r="C80" s="8">
        <v>240</v>
      </c>
      <c r="D80" s="13">
        <v>63.2</v>
      </c>
      <c r="E80" s="15"/>
      <c r="F80" s="15"/>
    </row>
    <row r="81" spans="1:6" s="31" customFormat="1" ht="31.5" x14ac:dyDescent="0.25">
      <c r="A81" s="10" t="s">
        <v>155</v>
      </c>
      <c r="B81" s="8" t="s">
        <v>320</v>
      </c>
      <c r="C81" s="8"/>
      <c r="D81" s="13">
        <f>D82</f>
        <v>881.8</v>
      </c>
      <c r="E81" s="15"/>
      <c r="F81" s="15"/>
    </row>
    <row r="82" spans="1:6" s="31" customFormat="1" ht="31.5" x14ac:dyDescent="0.25">
      <c r="A82" s="10" t="s">
        <v>330</v>
      </c>
      <c r="B82" s="8" t="s">
        <v>320</v>
      </c>
      <c r="C82" s="8">
        <v>600</v>
      </c>
      <c r="D82" s="13">
        <f>D83</f>
        <v>881.8</v>
      </c>
      <c r="E82" s="15"/>
      <c r="F82" s="15"/>
    </row>
    <row r="83" spans="1:6" s="31" customFormat="1" x14ac:dyDescent="0.25">
      <c r="A83" s="10" t="s">
        <v>16</v>
      </c>
      <c r="B83" s="8" t="s">
        <v>320</v>
      </c>
      <c r="C83" s="8">
        <v>610</v>
      </c>
      <c r="D83" s="13">
        <v>881.8</v>
      </c>
      <c r="E83" s="15"/>
      <c r="F83" s="15"/>
    </row>
    <row r="84" spans="1:6" s="31" customFormat="1" ht="47.25" x14ac:dyDescent="0.25">
      <c r="A84" s="40" t="s">
        <v>355</v>
      </c>
      <c r="B84" s="41" t="s">
        <v>357</v>
      </c>
      <c r="C84" s="111"/>
      <c r="D84" s="112">
        <f>D85</f>
        <v>769.3</v>
      </c>
      <c r="E84" s="9"/>
      <c r="F84" s="9"/>
    </row>
    <row r="85" spans="1:6" s="31" customFormat="1" ht="47.25" x14ac:dyDescent="0.25">
      <c r="A85" s="110" t="s">
        <v>356</v>
      </c>
      <c r="B85" s="42" t="s">
        <v>358</v>
      </c>
      <c r="C85" s="108"/>
      <c r="D85" s="109">
        <f>D86</f>
        <v>769.3</v>
      </c>
      <c r="E85" s="9"/>
      <c r="F85" s="9"/>
    </row>
    <row r="86" spans="1:6" s="31" customFormat="1" x14ac:dyDescent="0.25">
      <c r="A86" s="10" t="s">
        <v>256</v>
      </c>
      <c r="B86" s="42" t="s">
        <v>359</v>
      </c>
      <c r="C86" s="20"/>
      <c r="D86" s="90">
        <f>D87</f>
        <v>769.3</v>
      </c>
      <c r="E86" s="35"/>
      <c r="F86" s="35"/>
    </row>
    <row r="87" spans="1:6" s="31" customFormat="1" ht="31.5" x14ac:dyDescent="0.25">
      <c r="A87" s="10" t="s">
        <v>12</v>
      </c>
      <c r="B87" s="42" t="s">
        <v>359</v>
      </c>
      <c r="C87" s="20">
        <v>200</v>
      </c>
      <c r="D87" s="90">
        <f>D88</f>
        <v>769.3</v>
      </c>
      <c r="E87" s="35"/>
      <c r="F87" s="35"/>
    </row>
    <row r="88" spans="1:6" s="31" customFormat="1" ht="31.5" x14ac:dyDescent="0.25">
      <c r="A88" s="10" t="s">
        <v>13</v>
      </c>
      <c r="B88" s="42" t="s">
        <v>359</v>
      </c>
      <c r="C88" s="20">
        <v>240</v>
      </c>
      <c r="D88" s="90">
        <f>241.7+527.6</f>
        <v>769.3</v>
      </c>
      <c r="E88" s="35"/>
      <c r="F88" s="35"/>
    </row>
    <row r="89" spans="1:6" s="29" customFormat="1" ht="47.25" x14ac:dyDescent="0.25">
      <c r="A89" s="40" t="s">
        <v>333</v>
      </c>
      <c r="B89" s="41" t="s">
        <v>106</v>
      </c>
      <c r="C89" s="41"/>
      <c r="D89" s="28">
        <f t="shared" ref="D89:E92" si="10">D90</f>
        <v>514.4</v>
      </c>
      <c r="E89" s="28">
        <f t="shared" si="10"/>
        <v>700</v>
      </c>
      <c r="F89" s="28">
        <f>F90</f>
        <v>700</v>
      </c>
    </row>
    <row r="90" spans="1:6" s="29" customFormat="1" ht="47.25" x14ac:dyDescent="0.25">
      <c r="A90" s="32" t="s">
        <v>334</v>
      </c>
      <c r="B90" s="42" t="s">
        <v>107</v>
      </c>
      <c r="C90" s="42"/>
      <c r="D90" s="30">
        <f t="shared" si="10"/>
        <v>514.4</v>
      </c>
      <c r="E90" s="30">
        <f t="shared" si="10"/>
        <v>700</v>
      </c>
      <c r="F90" s="30">
        <f>F91</f>
        <v>700</v>
      </c>
    </row>
    <row r="91" spans="1:6" s="29" customFormat="1" ht="47.25" x14ac:dyDescent="0.25">
      <c r="A91" s="32" t="s">
        <v>335</v>
      </c>
      <c r="B91" s="42" t="s">
        <v>108</v>
      </c>
      <c r="C91" s="42"/>
      <c r="D91" s="30">
        <f t="shared" si="10"/>
        <v>514.4</v>
      </c>
      <c r="E91" s="30">
        <f t="shared" si="10"/>
        <v>700</v>
      </c>
      <c r="F91" s="30">
        <f>F92</f>
        <v>700</v>
      </c>
    </row>
    <row r="92" spans="1:6" s="31" customFormat="1" ht="31.5" x14ac:dyDescent="0.25">
      <c r="A92" s="10" t="s">
        <v>119</v>
      </c>
      <c r="B92" s="42" t="s">
        <v>108</v>
      </c>
      <c r="C92" s="42">
        <v>600</v>
      </c>
      <c r="D92" s="30">
        <f t="shared" si="10"/>
        <v>514.4</v>
      </c>
      <c r="E92" s="30">
        <f t="shared" si="10"/>
        <v>700</v>
      </c>
      <c r="F92" s="30">
        <f>F93</f>
        <v>700</v>
      </c>
    </row>
    <row r="93" spans="1:6" s="31" customFormat="1" x14ac:dyDescent="0.25">
      <c r="A93" s="10" t="s">
        <v>214</v>
      </c>
      <c r="B93" s="42" t="s">
        <v>108</v>
      </c>
      <c r="C93" s="42">
        <v>620</v>
      </c>
      <c r="D93" s="43">
        <v>514.4</v>
      </c>
      <c r="E93" s="43">
        <v>700</v>
      </c>
      <c r="F93" s="44">
        <v>700</v>
      </c>
    </row>
    <row r="94" spans="1:6" s="29" customFormat="1" x14ac:dyDescent="0.25">
      <c r="A94" s="16" t="s">
        <v>220</v>
      </c>
      <c r="B94" s="18" t="s">
        <v>36</v>
      </c>
      <c r="C94" s="18"/>
      <c r="D94" s="28">
        <f>D103+D95+D117</f>
        <v>49680.899999999994</v>
      </c>
      <c r="E94" s="28">
        <f>E103+E95+E117</f>
        <v>39825.699999999997</v>
      </c>
      <c r="F94" s="28">
        <f>F103+F95+F117</f>
        <v>39697.5</v>
      </c>
    </row>
    <row r="95" spans="1:6" s="29" customFormat="1" x14ac:dyDescent="0.25">
      <c r="A95" s="10" t="s">
        <v>131</v>
      </c>
      <c r="B95" s="8" t="s">
        <v>133</v>
      </c>
      <c r="C95" s="8"/>
      <c r="D95" s="30">
        <f>D96</f>
        <v>6527.5</v>
      </c>
      <c r="E95" s="30">
        <f t="shared" ref="E95:F95" si="11">E96</f>
        <v>6890.5</v>
      </c>
      <c r="F95" s="30">
        <f t="shared" si="11"/>
        <v>6848.6</v>
      </c>
    </row>
    <row r="96" spans="1:6" s="29" customFormat="1" x14ac:dyDescent="0.25">
      <c r="A96" s="37" t="s">
        <v>132</v>
      </c>
      <c r="B96" s="8" t="s">
        <v>134</v>
      </c>
      <c r="C96" s="8"/>
      <c r="D96" s="30">
        <f>D100+D97</f>
        <v>6527.5</v>
      </c>
      <c r="E96" s="30">
        <f t="shared" ref="E96:F96" si="12">E100+E97</f>
        <v>6890.5</v>
      </c>
      <c r="F96" s="30">
        <f t="shared" si="12"/>
        <v>6848.6</v>
      </c>
    </row>
    <row r="97" spans="1:6" s="29" customFormat="1" ht="31.5" x14ac:dyDescent="0.25">
      <c r="A97" s="10" t="s">
        <v>155</v>
      </c>
      <c r="B97" s="8" t="s">
        <v>215</v>
      </c>
      <c r="C97" s="8"/>
      <c r="D97" s="11">
        <f t="shared" ref="D97:F98" si="13">D98</f>
        <v>6414.2</v>
      </c>
      <c r="E97" s="11">
        <f t="shared" si="13"/>
        <v>6890.5</v>
      </c>
      <c r="F97" s="11">
        <f t="shared" si="13"/>
        <v>6848.6</v>
      </c>
    </row>
    <row r="98" spans="1:6" s="29" customFormat="1" ht="31.5" x14ac:dyDescent="0.25">
      <c r="A98" s="10" t="s">
        <v>119</v>
      </c>
      <c r="B98" s="8" t="s">
        <v>215</v>
      </c>
      <c r="C98" s="8">
        <v>600</v>
      </c>
      <c r="D98" s="11">
        <f t="shared" si="13"/>
        <v>6414.2</v>
      </c>
      <c r="E98" s="11">
        <f t="shared" si="13"/>
        <v>6890.5</v>
      </c>
      <c r="F98" s="11">
        <f t="shared" si="13"/>
        <v>6848.6</v>
      </c>
    </row>
    <row r="99" spans="1:6" s="29" customFormat="1" x14ac:dyDescent="0.25">
      <c r="A99" s="10" t="s">
        <v>16</v>
      </c>
      <c r="B99" s="8" t="s">
        <v>215</v>
      </c>
      <c r="C99" s="8">
        <v>610</v>
      </c>
      <c r="D99" s="14">
        <v>6414.2</v>
      </c>
      <c r="E99" s="14">
        <v>6890.5</v>
      </c>
      <c r="F99" s="11">
        <v>6848.6</v>
      </c>
    </row>
    <row r="100" spans="1:6" s="29" customFormat="1" ht="47.25" x14ac:dyDescent="0.25">
      <c r="A100" s="10" t="s">
        <v>187</v>
      </c>
      <c r="B100" s="8" t="s">
        <v>188</v>
      </c>
      <c r="C100" s="8"/>
      <c r="D100" s="14">
        <f t="shared" ref="D100:F101" si="14">D101</f>
        <v>113.3</v>
      </c>
      <c r="E100" s="45">
        <f t="shared" si="14"/>
        <v>0</v>
      </c>
      <c r="F100" s="35">
        <f t="shared" si="14"/>
        <v>0</v>
      </c>
    </row>
    <row r="101" spans="1:6" s="29" customFormat="1" ht="31.5" x14ac:dyDescent="0.25">
      <c r="A101" s="10" t="s">
        <v>119</v>
      </c>
      <c r="B101" s="8" t="s">
        <v>188</v>
      </c>
      <c r="C101" s="8">
        <v>600</v>
      </c>
      <c r="D101" s="14">
        <f t="shared" si="14"/>
        <v>113.3</v>
      </c>
      <c r="E101" s="45">
        <f t="shared" si="14"/>
        <v>0</v>
      </c>
      <c r="F101" s="35">
        <f t="shared" si="14"/>
        <v>0</v>
      </c>
    </row>
    <row r="102" spans="1:6" s="29" customFormat="1" x14ac:dyDescent="0.25">
      <c r="A102" s="10" t="s">
        <v>16</v>
      </c>
      <c r="B102" s="8" t="s">
        <v>188</v>
      </c>
      <c r="C102" s="8">
        <v>610</v>
      </c>
      <c r="D102" s="14">
        <v>113.3</v>
      </c>
      <c r="E102" s="45">
        <v>0</v>
      </c>
      <c r="F102" s="35">
        <v>0</v>
      </c>
    </row>
    <row r="103" spans="1:6" s="31" customFormat="1" ht="31.5" x14ac:dyDescent="0.25">
      <c r="A103" s="10" t="s">
        <v>22</v>
      </c>
      <c r="B103" s="8" t="s">
        <v>23</v>
      </c>
      <c r="C103" s="8"/>
      <c r="D103" s="30">
        <f>D104</f>
        <v>25698.399999999998</v>
      </c>
      <c r="E103" s="30">
        <f t="shared" ref="E103:F103" si="15">E104</f>
        <v>23838.6</v>
      </c>
      <c r="F103" s="30">
        <f t="shared" si="15"/>
        <v>23774.6</v>
      </c>
    </row>
    <row r="104" spans="1:6" s="31" customFormat="1" ht="31.5" x14ac:dyDescent="0.25">
      <c r="A104" s="37" t="s">
        <v>37</v>
      </c>
      <c r="B104" s="8" t="s">
        <v>24</v>
      </c>
      <c r="C104" s="8"/>
      <c r="D104" s="30">
        <f>D111+D114+D105+D108</f>
        <v>25698.399999999998</v>
      </c>
      <c r="E104" s="30">
        <f t="shared" ref="E104:F104" si="16">E111+E114</f>
        <v>23838.6</v>
      </c>
      <c r="F104" s="30">
        <f t="shared" si="16"/>
        <v>23774.6</v>
      </c>
    </row>
    <row r="105" spans="1:6" s="31" customFormat="1" ht="31.5" x14ac:dyDescent="0.25">
      <c r="A105" s="37" t="s">
        <v>291</v>
      </c>
      <c r="B105" s="8" t="s">
        <v>292</v>
      </c>
      <c r="C105" s="8"/>
      <c r="D105" s="38">
        <f>D106</f>
        <v>1000</v>
      </c>
      <c r="E105" s="30"/>
      <c r="F105" s="30"/>
    </row>
    <row r="106" spans="1:6" s="31" customFormat="1" ht="31.5" x14ac:dyDescent="0.25">
      <c r="A106" s="10" t="s">
        <v>119</v>
      </c>
      <c r="B106" s="8" t="s">
        <v>292</v>
      </c>
      <c r="C106" s="8">
        <v>600</v>
      </c>
      <c r="D106" s="38">
        <f>D107</f>
        <v>1000</v>
      </c>
      <c r="E106" s="30"/>
      <c r="F106" s="30"/>
    </row>
    <row r="107" spans="1:6" s="31" customFormat="1" x14ac:dyDescent="0.25">
      <c r="A107" s="10" t="s">
        <v>16</v>
      </c>
      <c r="B107" s="8" t="s">
        <v>292</v>
      </c>
      <c r="C107" s="8">
        <v>610</v>
      </c>
      <c r="D107" s="38">
        <f>1000</f>
        <v>1000</v>
      </c>
      <c r="E107" s="30"/>
      <c r="F107" s="30"/>
    </row>
    <row r="108" spans="1:6" s="31" customFormat="1" ht="47.25" x14ac:dyDescent="0.25">
      <c r="A108" s="37" t="s">
        <v>322</v>
      </c>
      <c r="B108" s="8" t="s">
        <v>323</v>
      </c>
      <c r="C108" s="8"/>
      <c r="D108" s="38">
        <f>D109</f>
        <v>290</v>
      </c>
      <c r="E108" s="30"/>
      <c r="F108" s="30"/>
    </row>
    <row r="109" spans="1:6" s="31" customFormat="1" ht="31.5" x14ac:dyDescent="0.25">
      <c r="A109" s="32" t="s">
        <v>330</v>
      </c>
      <c r="B109" s="8" t="s">
        <v>323</v>
      </c>
      <c r="C109" s="8">
        <v>600</v>
      </c>
      <c r="D109" s="38">
        <f>D110</f>
        <v>290</v>
      </c>
      <c r="E109" s="30"/>
      <c r="F109" s="30"/>
    </row>
    <row r="110" spans="1:6" s="31" customFormat="1" x14ac:dyDescent="0.25">
      <c r="A110" s="10" t="s">
        <v>16</v>
      </c>
      <c r="B110" s="8" t="s">
        <v>323</v>
      </c>
      <c r="C110" s="8">
        <v>610</v>
      </c>
      <c r="D110" s="38">
        <v>290</v>
      </c>
      <c r="E110" s="30"/>
      <c r="F110" s="30"/>
    </row>
    <row r="111" spans="1:6" s="31" customFormat="1" ht="31.5" x14ac:dyDescent="0.25">
      <c r="A111" s="32" t="s">
        <v>155</v>
      </c>
      <c r="B111" s="8" t="s">
        <v>159</v>
      </c>
      <c r="C111" s="8"/>
      <c r="D111" s="30">
        <f t="shared" ref="D111:F111" si="17">D112</f>
        <v>24012.6</v>
      </c>
      <c r="E111" s="30">
        <f t="shared" si="17"/>
        <v>23838.6</v>
      </c>
      <c r="F111" s="30">
        <f t="shared" si="17"/>
        <v>23774.6</v>
      </c>
    </row>
    <row r="112" spans="1:6" s="31" customFormat="1" ht="31.5" x14ac:dyDescent="0.25">
      <c r="A112" s="32" t="s">
        <v>119</v>
      </c>
      <c r="B112" s="8" t="s">
        <v>159</v>
      </c>
      <c r="C112" s="8">
        <v>600</v>
      </c>
      <c r="D112" s="30">
        <f t="shared" ref="D112:F112" si="18">D113</f>
        <v>24012.6</v>
      </c>
      <c r="E112" s="30">
        <f t="shared" si="18"/>
        <v>23838.6</v>
      </c>
      <c r="F112" s="30">
        <f t="shared" si="18"/>
        <v>23774.6</v>
      </c>
    </row>
    <row r="113" spans="1:6" s="80" customFormat="1" x14ac:dyDescent="0.25">
      <c r="A113" s="32" t="s">
        <v>16</v>
      </c>
      <c r="B113" s="8" t="s">
        <v>159</v>
      </c>
      <c r="C113" s="8">
        <v>610</v>
      </c>
      <c r="D113" s="12">
        <v>24012.6</v>
      </c>
      <c r="E113" s="12">
        <f>23832+6.6</f>
        <v>23838.6</v>
      </c>
      <c r="F113" s="30">
        <f>23768+6.6</f>
        <v>23774.6</v>
      </c>
    </row>
    <row r="114" spans="1:6" s="31" customFormat="1" ht="47.25" x14ac:dyDescent="0.25">
      <c r="A114" s="10" t="s">
        <v>189</v>
      </c>
      <c r="B114" s="8" t="s">
        <v>190</v>
      </c>
      <c r="C114" s="8"/>
      <c r="D114" s="38">
        <f>D115</f>
        <v>395.8</v>
      </c>
      <c r="E114" s="38">
        <f t="shared" ref="E114:F114" si="19">E115</f>
        <v>0</v>
      </c>
      <c r="F114" s="38">
        <f t="shared" si="19"/>
        <v>0</v>
      </c>
    </row>
    <row r="115" spans="1:6" s="31" customFormat="1" ht="31.5" x14ac:dyDescent="0.25">
      <c r="A115" s="10" t="s">
        <v>119</v>
      </c>
      <c r="B115" s="8" t="s">
        <v>190</v>
      </c>
      <c r="C115" s="8">
        <v>600</v>
      </c>
      <c r="D115" s="38">
        <f t="shared" ref="D115:F115" si="20">D116</f>
        <v>395.8</v>
      </c>
      <c r="E115" s="38">
        <f t="shared" si="20"/>
        <v>0</v>
      </c>
      <c r="F115" s="38">
        <f t="shared" si="20"/>
        <v>0</v>
      </c>
    </row>
    <row r="116" spans="1:6" s="31" customFormat="1" x14ac:dyDescent="0.25">
      <c r="A116" s="10" t="s">
        <v>16</v>
      </c>
      <c r="B116" s="8" t="s">
        <v>190</v>
      </c>
      <c r="C116" s="8">
        <v>610</v>
      </c>
      <c r="D116" s="38">
        <v>395.8</v>
      </c>
      <c r="E116" s="15">
        <v>0</v>
      </c>
      <c r="F116" s="15">
        <v>0</v>
      </c>
    </row>
    <row r="117" spans="1:6" s="31" customFormat="1" ht="31.5" x14ac:dyDescent="0.25">
      <c r="A117" s="34" t="s">
        <v>250</v>
      </c>
      <c r="B117" s="64" t="s">
        <v>253</v>
      </c>
      <c r="C117" s="64"/>
      <c r="D117" s="75">
        <f>D118</f>
        <v>17455</v>
      </c>
      <c r="E117" s="75">
        <f t="shared" ref="E117:F118" si="21">E118</f>
        <v>9096.6</v>
      </c>
      <c r="F117" s="75">
        <f t="shared" si="21"/>
        <v>9074.2999999999993</v>
      </c>
    </row>
    <row r="118" spans="1:6" s="31" customFormat="1" ht="31.5" x14ac:dyDescent="0.25">
      <c r="A118" s="34" t="s">
        <v>251</v>
      </c>
      <c r="B118" s="64" t="s">
        <v>254</v>
      </c>
      <c r="C118" s="64"/>
      <c r="D118" s="75">
        <f>D119</f>
        <v>17455</v>
      </c>
      <c r="E118" s="75">
        <f t="shared" si="21"/>
        <v>9096.6</v>
      </c>
      <c r="F118" s="75">
        <f t="shared" si="21"/>
        <v>9074.2999999999993</v>
      </c>
    </row>
    <row r="119" spans="1:6" s="31" customFormat="1" ht="31.5" x14ac:dyDescent="0.25">
      <c r="A119" s="34" t="s">
        <v>252</v>
      </c>
      <c r="B119" s="64" t="s">
        <v>255</v>
      </c>
      <c r="C119" s="64"/>
      <c r="D119" s="75">
        <f>D120+D122</f>
        <v>17455</v>
      </c>
      <c r="E119" s="75">
        <f t="shared" ref="E119:F119" si="22">E120+E122</f>
        <v>9096.6</v>
      </c>
      <c r="F119" s="75">
        <f t="shared" si="22"/>
        <v>9074.2999999999993</v>
      </c>
    </row>
    <row r="120" spans="1:6" s="31" customFormat="1" ht="63" x14ac:dyDescent="0.25">
      <c r="A120" s="32" t="s">
        <v>336</v>
      </c>
      <c r="B120" s="64" t="s">
        <v>255</v>
      </c>
      <c r="C120" s="8">
        <v>100</v>
      </c>
      <c r="D120" s="38">
        <f>D121</f>
        <v>16460.599999999999</v>
      </c>
      <c r="E120" s="38">
        <f t="shared" ref="E120:F120" si="23">E121</f>
        <v>8204.7000000000007</v>
      </c>
      <c r="F120" s="38">
        <f t="shared" si="23"/>
        <v>8212.4</v>
      </c>
    </row>
    <row r="121" spans="1:6" s="31" customFormat="1" x14ac:dyDescent="0.25">
      <c r="A121" s="10" t="s">
        <v>33</v>
      </c>
      <c r="B121" s="64" t="s">
        <v>255</v>
      </c>
      <c r="C121" s="8">
        <v>110</v>
      </c>
      <c r="D121" s="9">
        <v>16460.599999999999</v>
      </c>
      <c r="E121" s="9">
        <v>8204.7000000000007</v>
      </c>
      <c r="F121" s="9">
        <v>8212.4</v>
      </c>
    </row>
    <row r="122" spans="1:6" s="31" customFormat="1" ht="31.5" x14ac:dyDescent="0.25">
      <c r="A122" s="10" t="s">
        <v>12</v>
      </c>
      <c r="B122" s="64" t="s">
        <v>255</v>
      </c>
      <c r="C122" s="8">
        <v>200</v>
      </c>
      <c r="D122" s="9">
        <f>D123</f>
        <v>994.4</v>
      </c>
      <c r="E122" s="9">
        <f t="shared" ref="E122:F122" si="24">E123</f>
        <v>891.9</v>
      </c>
      <c r="F122" s="9">
        <f t="shared" si="24"/>
        <v>861.9</v>
      </c>
    </row>
    <row r="123" spans="1:6" s="31" customFormat="1" ht="31.5" x14ac:dyDescent="0.25">
      <c r="A123" s="10" t="s">
        <v>13</v>
      </c>
      <c r="B123" s="64" t="s">
        <v>255</v>
      </c>
      <c r="C123" s="8">
        <v>240</v>
      </c>
      <c r="D123" s="9">
        <v>994.4</v>
      </c>
      <c r="E123" s="9">
        <v>891.9</v>
      </c>
      <c r="F123" s="9">
        <v>861.9</v>
      </c>
    </row>
    <row r="124" spans="1:6" s="29" customFormat="1" ht="31.5" x14ac:dyDescent="0.25">
      <c r="A124" s="86" t="s">
        <v>25</v>
      </c>
      <c r="B124" s="17" t="s">
        <v>26</v>
      </c>
      <c r="C124" s="27"/>
      <c r="D124" s="87">
        <f t="shared" ref="D124:E127" si="25">D125</f>
        <v>83.4</v>
      </c>
      <c r="E124" s="19">
        <f t="shared" si="25"/>
        <v>2.1</v>
      </c>
      <c r="F124" s="19">
        <f>F125</f>
        <v>2.1</v>
      </c>
    </row>
    <row r="125" spans="1:6" s="31" customFormat="1" ht="31.5" x14ac:dyDescent="0.25">
      <c r="A125" s="10" t="s">
        <v>27</v>
      </c>
      <c r="B125" s="8" t="s">
        <v>28</v>
      </c>
      <c r="C125" s="8"/>
      <c r="D125" s="30">
        <f t="shared" si="25"/>
        <v>83.4</v>
      </c>
      <c r="E125" s="30">
        <f t="shared" si="25"/>
        <v>2.1</v>
      </c>
      <c r="F125" s="30">
        <f>F126</f>
        <v>2.1</v>
      </c>
    </row>
    <row r="126" spans="1:6" s="31" customFormat="1" ht="31.5" x14ac:dyDescent="0.25">
      <c r="A126" s="10" t="s">
        <v>155</v>
      </c>
      <c r="B126" s="8" t="s">
        <v>191</v>
      </c>
      <c r="C126" s="8"/>
      <c r="D126" s="13">
        <f t="shared" si="25"/>
        <v>83.4</v>
      </c>
      <c r="E126" s="13">
        <f t="shared" si="25"/>
        <v>2.1</v>
      </c>
      <c r="F126" s="13">
        <f>F127</f>
        <v>2.1</v>
      </c>
    </row>
    <row r="127" spans="1:6" s="31" customFormat="1" ht="31.5" x14ac:dyDescent="0.25">
      <c r="A127" s="10" t="s">
        <v>119</v>
      </c>
      <c r="B127" s="8" t="s">
        <v>191</v>
      </c>
      <c r="C127" s="8">
        <v>600</v>
      </c>
      <c r="D127" s="13">
        <f t="shared" si="25"/>
        <v>83.4</v>
      </c>
      <c r="E127" s="13">
        <f t="shared" si="25"/>
        <v>2.1</v>
      </c>
      <c r="F127" s="13">
        <f>F128</f>
        <v>2.1</v>
      </c>
    </row>
    <row r="128" spans="1:6" s="31" customFormat="1" x14ac:dyDescent="0.25">
      <c r="A128" s="10" t="s">
        <v>16</v>
      </c>
      <c r="B128" s="8" t="s">
        <v>191</v>
      </c>
      <c r="C128" s="8">
        <v>610</v>
      </c>
      <c r="D128" s="12">
        <v>83.4</v>
      </c>
      <c r="E128" s="12">
        <v>2.1</v>
      </c>
      <c r="F128" s="13">
        <v>2.1</v>
      </c>
    </row>
    <row r="129" spans="1:6" s="31" customFormat="1" x14ac:dyDescent="0.25">
      <c r="A129" s="77" t="s">
        <v>177</v>
      </c>
      <c r="B129" s="18" t="s">
        <v>181</v>
      </c>
      <c r="C129" s="18"/>
      <c r="D129" s="74">
        <f t="shared" ref="D129:F137" si="26">D130</f>
        <v>310</v>
      </c>
      <c r="E129" s="74">
        <f t="shared" si="26"/>
        <v>140</v>
      </c>
      <c r="F129" s="74">
        <f t="shared" si="26"/>
        <v>200</v>
      </c>
    </row>
    <row r="130" spans="1:6" s="31" customFormat="1" ht="17.25" customHeight="1" x14ac:dyDescent="0.25">
      <c r="A130" s="10" t="s">
        <v>229</v>
      </c>
      <c r="B130" s="8" t="s">
        <v>182</v>
      </c>
      <c r="C130" s="8"/>
      <c r="D130" s="9">
        <f t="shared" si="26"/>
        <v>310</v>
      </c>
      <c r="E130" s="9">
        <f t="shared" si="26"/>
        <v>140</v>
      </c>
      <c r="F130" s="9">
        <f t="shared" si="26"/>
        <v>200</v>
      </c>
    </row>
    <row r="131" spans="1:6" s="31" customFormat="1" x14ac:dyDescent="0.25">
      <c r="A131" s="10" t="s">
        <v>230</v>
      </c>
      <c r="B131" s="8" t="s">
        <v>183</v>
      </c>
      <c r="C131" s="8"/>
      <c r="D131" s="9">
        <f t="shared" si="26"/>
        <v>310</v>
      </c>
      <c r="E131" s="9">
        <f t="shared" si="26"/>
        <v>140</v>
      </c>
      <c r="F131" s="9">
        <f t="shared" si="26"/>
        <v>200</v>
      </c>
    </row>
    <row r="132" spans="1:6" s="31" customFormat="1" ht="31.5" x14ac:dyDescent="0.25">
      <c r="A132" s="10" t="s">
        <v>12</v>
      </c>
      <c r="B132" s="8" t="s">
        <v>183</v>
      </c>
      <c r="C132" s="8">
        <v>200</v>
      </c>
      <c r="D132" s="9">
        <f t="shared" si="26"/>
        <v>310</v>
      </c>
      <c r="E132" s="9">
        <f t="shared" si="26"/>
        <v>140</v>
      </c>
      <c r="F132" s="9">
        <f t="shared" si="26"/>
        <v>200</v>
      </c>
    </row>
    <row r="133" spans="1:6" s="31" customFormat="1" ht="31.5" x14ac:dyDescent="0.25">
      <c r="A133" s="10" t="s">
        <v>13</v>
      </c>
      <c r="B133" s="8" t="s">
        <v>183</v>
      </c>
      <c r="C133" s="8">
        <v>240</v>
      </c>
      <c r="D133" s="9">
        <f>140+70+100</f>
        <v>310</v>
      </c>
      <c r="E133" s="15">
        <v>140</v>
      </c>
      <c r="F133" s="15">
        <v>200</v>
      </c>
    </row>
    <row r="134" spans="1:6" s="31" customFormat="1" ht="31.5" x14ac:dyDescent="0.25">
      <c r="A134" s="77" t="s">
        <v>178</v>
      </c>
      <c r="B134" s="18" t="s">
        <v>184</v>
      </c>
      <c r="C134" s="18"/>
      <c r="D134" s="74">
        <f t="shared" si="26"/>
        <v>20</v>
      </c>
      <c r="E134" s="74">
        <f t="shared" si="26"/>
        <v>20</v>
      </c>
      <c r="F134" s="74">
        <f t="shared" si="26"/>
        <v>20</v>
      </c>
    </row>
    <row r="135" spans="1:6" s="31" customFormat="1" x14ac:dyDescent="0.25">
      <c r="A135" s="10" t="s">
        <v>179</v>
      </c>
      <c r="B135" s="8" t="s">
        <v>185</v>
      </c>
      <c r="C135" s="8"/>
      <c r="D135" s="9">
        <f t="shared" si="26"/>
        <v>20</v>
      </c>
      <c r="E135" s="9">
        <f t="shared" si="26"/>
        <v>20</v>
      </c>
      <c r="F135" s="9">
        <f t="shared" si="26"/>
        <v>20</v>
      </c>
    </row>
    <row r="136" spans="1:6" s="31" customFormat="1" ht="31.5" x14ac:dyDescent="0.25">
      <c r="A136" s="10" t="s">
        <v>180</v>
      </c>
      <c r="B136" s="8" t="s">
        <v>186</v>
      </c>
      <c r="C136" s="8"/>
      <c r="D136" s="9">
        <f t="shared" si="26"/>
        <v>20</v>
      </c>
      <c r="E136" s="9">
        <f t="shared" si="26"/>
        <v>20</v>
      </c>
      <c r="F136" s="9">
        <f t="shared" si="26"/>
        <v>20</v>
      </c>
    </row>
    <row r="137" spans="1:6" s="31" customFormat="1" ht="31.5" x14ac:dyDescent="0.25">
      <c r="A137" s="10" t="s">
        <v>12</v>
      </c>
      <c r="B137" s="8" t="s">
        <v>186</v>
      </c>
      <c r="C137" s="8">
        <v>200</v>
      </c>
      <c r="D137" s="9">
        <f t="shared" si="26"/>
        <v>20</v>
      </c>
      <c r="E137" s="9">
        <f t="shared" si="26"/>
        <v>20</v>
      </c>
      <c r="F137" s="9">
        <f t="shared" si="26"/>
        <v>20</v>
      </c>
    </row>
    <row r="138" spans="1:6" s="31" customFormat="1" ht="31.5" x14ac:dyDescent="0.25">
      <c r="A138" s="10" t="s">
        <v>13</v>
      </c>
      <c r="B138" s="8" t="s">
        <v>186</v>
      </c>
      <c r="C138" s="8">
        <v>240</v>
      </c>
      <c r="D138" s="9">
        <v>20</v>
      </c>
      <c r="E138" s="15">
        <v>20</v>
      </c>
      <c r="F138" s="15">
        <v>20</v>
      </c>
    </row>
    <row r="139" spans="1:6" s="31" customFormat="1" ht="31.5" x14ac:dyDescent="0.25">
      <c r="A139" s="77" t="s">
        <v>225</v>
      </c>
      <c r="B139" s="18" t="s">
        <v>194</v>
      </c>
      <c r="C139" s="18"/>
      <c r="D139" s="74">
        <f t="shared" ref="D139:F142" si="27">D140</f>
        <v>114224.4</v>
      </c>
      <c r="E139" s="74">
        <f t="shared" si="27"/>
        <v>200</v>
      </c>
      <c r="F139" s="74">
        <f t="shared" si="27"/>
        <v>200</v>
      </c>
    </row>
    <row r="140" spans="1:6" s="31" customFormat="1" x14ac:dyDescent="0.25">
      <c r="A140" s="10" t="s">
        <v>192</v>
      </c>
      <c r="B140" s="8" t="s">
        <v>195</v>
      </c>
      <c r="C140" s="8"/>
      <c r="D140" s="9">
        <f>D141+D144+D147+D150</f>
        <v>114224.4</v>
      </c>
      <c r="E140" s="9">
        <f t="shared" si="27"/>
        <v>200</v>
      </c>
      <c r="F140" s="9">
        <f t="shared" si="27"/>
        <v>200</v>
      </c>
    </row>
    <row r="141" spans="1:6" s="31" customFormat="1" ht="31.5" x14ac:dyDescent="0.25">
      <c r="A141" s="10" t="s">
        <v>193</v>
      </c>
      <c r="B141" s="8" t="s">
        <v>196</v>
      </c>
      <c r="C141" s="8"/>
      <c r="D141" s="9">
        <f t="shared" si="27"/>
        <v>679.5</v>
      </c>
      <c r="E141" s="9">
        <f t="shared" si="27"/>
        <v>200</v>
      </c>
      <c r="F141" s="9">
        <f t="shared" si="27"/>
        <v>200</v>
      </c>
    </row>
    <row r="142" spans="1:6" s="31" customFormat="1" ht="31.5" x14ac:dyDescent="0.25">
      <c r="A142" s="10" t="s">
        <v>12</v>
      </c>
      <c r="B142" s="8" t="s">
        <v>196</v>
      </c>
      <c r="C142" s="8">
        <v>200</v>
      </c>
      <c r="D142" s="9">
        <f t="shared" si="27"/>
        <v>679.5</v>
      </c>
      <c r="E142" s="9">
        <f t="shared" si="27"/>
        <v>200</v>
      </c>
      <c r="F142" s="9">
        <f t="shared" si="27"/>
        <v>200</v>
      </c>
    </row>
    <row r="143" spans="1:6" s="31" customFormat="1" ht="31.5" x14ac:dyDescent="0.25">
      <c r="A143" s="10" t="s">
        <v>13</v>
      </c>
      <c r="B143" s="8" t="s">
        <v>196</v>
      </c>
      <c r="C143" s="8">
        <v>240</v>
      </c>
      <c r="D143" s="9">
        <v>679.5</v>
      </c>
      <c r="E143" s="15">
        <v>200</v>
      </c>
      <c r="F143" s="15">
        <v>200</v>
      </c>
    </row>
    <row r="144" spans="1:6" s="31" customFormat="1" x14ac:dyDescent="0.25">
      <c r="A144" s="10" t="s">
        <v>305</v>
      </c>
      <c r="B144" s="8" t="s">
        <v>306</v>
      </c>
      <c r="C144" s="8"/>
      <c r="D144" s="9">
        <f>D145</f>
        <v>87640.4</v>
      </c>
      <c r="E144" s="15"/>
      <c r="F144" s="15"/>
    </row>
    <row r="145" spans="1:6" s="31" customFormat="1" ht="31.5" x14ac:dyDescent="0.25">
      <c r="A145" s="10" t="s">
        <v>12</v>
      </c>
      <c r="B145" s="8" t="s">
        <v>306</v>
      </c>
      <c r="C145" s="8">
        <v>200</v>
      </c>
      <c r="D145" s="9">
        <f>D146</f>
        <v>87640.4</v>
      </c>
      <c r="E145" s="15"/>
      <c r="F145" s="15"/>
    </row>
    <row r="146" spans="1:6" s="31" customFormat="1" ht="31.5" x14ac:dyDescent="0.25">
      <c r="A146" s="10" t="s">
        <v>13</v>
      </c>
      <c r="B146" s="8" t="s">
        <v>306</v>
      </c>
      <c r="C146" s="8">
        <v>240</v>
      </c>
      <c r="D146" s="9">
        <f>67415.7+20224.7</f>
        <v>87640.4</v>
      </c>
      <c r="E146" s="15"/>
      <c r="F146" s="15"/>
    </row>
    <row r="147" spans="1:6" s="31" customFormat="1" ht="31.5" x14ac:dyDescent="0.25">
      <c r="A147" s="10" t="s">
        <v>328</v>
      </c>
      <c r="B147" s="8" t="s">
        <v>329</v>
      </c>
      <c r="C147" s="8"/>
      <c r="D147" s="13">
        <f>D148</f>
        <v>16411.599999999999</v>
      </c>
      <c r="E147" s="15"/>
      <c r="F147" s="15"/>
    </row>
    <row r="148" spans="1:6" s="31" customFormat="1" ht="31.5" x14ac:dyDescent="0.25">
      <c r="A148" s="10" t="s">
        <v>12</v>
      </c>
      <c r="B148" s="8" t="s">
        <v>329</v>
      </c>
      <c r="C148" s="8">
        <v>200</v>
      </c>
      <c r="D148" s="13">
        <f>D149</f>
        <v>16411.599999999999</v>
      </c>
      <c r="E148" s="15"/>
      <c r="F148" s="15"/>
    </row>
    <row r="149" spans="1:6" s="31" customFormat="1" ht="31.5" x14ac:dyDescent="0.25">
      <c r="A149" s="10" t="s">
        <v>13</v>
      </c>
      <c r="B149" s="8" t="s">
        <v>329</v>
      </c>
      <c r="C149" s="8">
        <v>240</v>
      </c>
      <c r="D149" s="13">
        <v>16411.599999999999</v>
      </c>
      <c r="E149" s="15"/>
      <c r="F149" s="15"/>
    </row>
    <row r="150" spans="1:6" s="31" customFormat="1" ht="47.25" x14ac:dyDescent="0.25">
      <c r="A150" s="10" t="s">
        <v>360</v>
      </c>
      <c r="B150" s="8" t="s">
        <v>361</v>
      </c>
      <c r="C150" s="8"/>
      <c r="D150" s="13">
        <f>D151</f>
        <v>9492.9</v>
      </c>
      <c r="E150" s="15"/>
      <c r="F150" s="15"/>
    </row>
    <row r="151" spans="1:6" s="31" customFormat="1" ht="31.5" x14ac:dyDescent="0.25">
      <c r="A151" s="10" t="s">
        <v>12</v>
      </c>
      <c r="B151" s="8" t="s">
        <v>361</v>
      </c>
      <c r="C151" s="8">
        <v>200</v>
      </c>
      <c r="D151" s="13">
        <f>D152</f>
        <v>9492.9</v>
      </c>
      <c r="E151" s="15"/>
      <c r="F151" s="15"/>
    </row>
    <row r="152" spans="1:6" s="31" customFormat="1" ht="31.5" x14ac:dyDescent="0.25">
      <c r="A152" s="10" t="s">
        <v>13</v>
      </c>
      <c r="B152" s="8" t="s">
        <v>361</v>
      </c>
      <c r="C152" s="8">
        <v>240</v>
      </c>
      <c r="D152" s="13">
        <v>9492.9</v>
      </c>
      <c r="E152" s="15"/>
      <c r="F152" s="15"/>
    </row>
    <row r="153" spans="1:6" s="29" customFormat="1" ht="47.25" x14ac:dyDescent="0.25">
      <c r="A153" s="16" t="s">
        <v>200</v>
      </c>
      <c r="B153" s="18" t="s">
        <v>203</v>
      </c>
      <c r="C153" s="18"/>
      <c r="D153" s="78">
        <f>D154</f>
        <v>4016.8</v>
      </c>
      <c r="E153" s="78">
        <f t="shared" ref="E153:F156" si="28">E154</f>
        <v>3160</v>
      </c>
      <c r="F153" s="78">
        <f t="shared" si="28"/>
        <v>2860</v>
      </c>
    </row>
    <row r="154" spans="1:6" s="31" customFormat="1" ht="31.5" x14ac:dyDescent="0.25">
      <c r="A154" s="10" t="s">
        <v>201</v>
      </c>
      <c r="B154" s="8" t="s">
        <v>204</v>
      </c>
      <c r="C154" s="8"/>
      <c r="D154" s="11">
        <f>D155+D158</f>
        <v>4016.8</v>
      </c>
      <c r="E154" s="11">
        <f>E155+E158</f>
        <v>3160</v>
      </c>
      <c r="F154" s="11">
        <f>F155+F158</f>
        <v>2860</v>
      </c>
    </row>
    <row r="155" spans="1:6" s="31" customFormat="1" ht="31.5" x14ac:dyDescent="0.25">
      <c r="A155" s="10" t="s">
        <v>202</v>
      </c>
      <c r="B155" s="8" t="s">
        <v>205</v>
      </c>
      <c r="C155" s="8"/>
      <c r="D155" s="11">
        <f>D156</f>
        <v>516.79999999999995</v>
      </c>
      <c r="E155" s="11">
        <f t="shared" si="28"/>
        <v>60</v>
      </c>
      <c r="F155" s="11">
        <f t="shared" si="28"/>
        <v>60</v>
      </c>
    </row>
    <row r="156" spans="1:6" s="31" customFormat="1" ht="31.5" x14ac:dyDescent="0.25">
      <c r="A156" s="10" t="s">
        <v>12</v>
      </c>
      <c r="B156" s="8" t="s">
        <v>205</v>
      </c>
      <c r="C156" s="8">
        <v>200</v>
      </c>
      <c r="D156" s="11">
        <f>D157</f>
        <v>516.79999999999995</v>
      </c>
      <c r="E156" s="11">
        <f t="shared" si="28"/>
        <v>60</v>
      </c>
      <c r="F156" s="11">
        <f t="shared" si="28"/>
        <v>60</v>
      </c>
    </row>
    <row r="157" spans="1:6" s="80" customFormat="1" ht="31.5" x14ac:dyDescent="0.25">
      <c r="A157" s="10" t="s">
        <v>13</v>
      </c>
      <c r="B157" s="8" t="s">
        <v>205</v>
      </c>
      <c r="C157" s="8">
        <v>240</v>
      </c>
      <c r="D157" s="11">
        <v>516.79999999999995</v>
      </c>
      <c r="E157" s="11">
        <v>60</v>
      </c>
      <c r="F157" s="11">
        <v>60</v>
      </c>
    </row>
    <row r="158" spans="1:6" s="31" customFormat="1" ht="31.5" x14ac:dyDescent="0.25">
      <c r="A158" s="82" t="s">
        <v>238</v>
      </c>
      <c r="B158" s="8" t="s">
        <v>243</v>
      </c>
      <c r="C158" s="8"/>
      <c r="D158" s="9">
        <f>D159</f>
        <v>3500</v>
      </c>
      <c r="E158" s="9">
        <f t="shared" ref="E158:F159" si="29">E159</f>
        <v>3100</v>
      </c>
      <c r="F158" s="9">
        <f t="shared" si="29"/>
        <v>2800</v>
      </c>
    </row>
    <row r="159" spans="1:6" s="31" customFormat="1" ht="31.5" x14ac:dyDescent="0.25">
      <c r="A159" s="32" t="s">
        <v>330</v>
      </c>
      <c r="B159" s="8" t="s">
        <v>243</v>
      </c>
      <c r="C159" s="8">
        <v>600</v>
      </c>
      <c r="D159" s="9">
        <f>D160</f>
        <v>3500</v>
      </c>
      <c r="E159" s="9">
        <f t="shared" si="29"/>
        <v>3100</v>
      </c>
      <c r="F159" s="9">
        <f t="shared" si="29"/>
        <v>2800</v>
      </c>
    </row>
    <row r="160" spans="1:6" s="31" customFormat="1" x14ac:dyDescent="0.25">
      <c r="A160" s="32" t="s">
        <v>16</v>
      </c>
      <c r="B160" s="8" t="s">
        <v>243</v>
      </c>
      <c r="C160" s="8">
        <v>610</v>
      </c>
      <c r="D160" s="9">
        <v>3500</v>
      </c>
      <c r="E160" s="9">
        <f>2500+600</f>
        <v>3100</v>
      </c>
      <c r="F160" s="9">
        <f>2500+300</f>
        <v>2800</v>
      </c>
    </row>
    <row r="161" spans="1:12" s="31" customFormat="1" ht="63" customHeight="1" x14ac:dyDescent="0.25">
      <c r="A161" s="16" t="s">
        <v>221</v>
      </c>
      <c r="B161" s="18" t="s">
        <v>140</v>
      </c>
      <c r="C161" s="41"/>
      <c r="D161" s="46">
        <f t="shared" ref="D161:F164" si="30">D162</f>
        <v>1975</v>
      </c>
      <c r="E161" s="46">
        <f t="shared" si="30"/>
        <v>437.5</v>
      </c>
      <c r="F161" s="28">
        <f t="shared" si="30"/>
        <v>437.5</v>
      </c>
    </row>
    <row r="162" spans="1:12" s="31" customFormat="1" ht="31.5" x14ac:dyDescent="0.25">
      <c r="A162" s="10" t="s">
        <v>138</v>
      </c>
      <c r="B162" s="8" t="s">
        <v>141</v>
      </c>
      <c r="C162" s="42"/>
      <c r="D162" s="43">
        <f t="shared" si="30"/>
        <v>1975</v>
      </c>
      <c r="E162" s="43">
        <f t="shared" si="30"/>
        <v>437.5</v>
      </c>
      <c r="F162" s="30">
        <f t="shared" si="30"/>
        <v>437.5</v>
      </c>
    </row>
    <row r="163" spans="1:12" s="31" customFormat="1" ht="47.25" x14ac:dyDescent="0.25">
      <c r="A163" s="37" t="s">
        <v>139</v>
      </c>
      <c r="B163" s="42" t="s">
        <v>142</v>
      </c>
      <c r="C163" s="42"/>
      <c r="D163" s="43">
        <f t="shared" si="30"/>
        <v>1975</v>
      </c>
      <c r="E163" s="43">
        <f t="shared" si="30"/>
        <v>437.5</v>
      </c>
      <c r="F163" s="30">
        <f t="shared" si="30"/>
        <v>437.5</v>
      </c>
    </row>
    <row r="164" spans="1:12" s="31" customFormat="1" ht="31.5" x14ac:dyDescent="0.25">
      <c r="A164" s="47" t="s">
        <v>12</v>
      </c>
      <c r="B164" s="42" t="s">
        <v>142</v>
      </c>
      <c r="C164" s="42">
        <v>200</v>
      </c>
      <c r="D164" s="43">
        <f t="shared" si="30"/>
        <v>1975</v>
      </c>
      <c r="E164" s="43">
        <f t="shared" si="30"/>
        <v>437.5</v>
      </c>
      <c r="F164" s="30">
        <f t="shared" si="30"/>
        <v>437.5</v>
      </c>
    </row>
    <row r="165" spans="1:12" s="31" customFormat="1" ht="31.5" x14ac:dyDescent="0.25">
      <c r="A165" s="47" t="s">
        <v>13</v>
      </c>
      <c r="B165" s="42" t="s">
        <v>142</v>
      </c>
      <c r="C165" s="42">
        <v>240</v>
      </c>
      <c r="D165" s="43">
        <v>1975</v>
      </c>
      <c r="E165" s="43">
        <v>437.5</v>
      </c>
      <c r="F165" s="30">
        <v>437.5</v>
      </c>
    </row>
    <row r="166" spans="1:12" s="29" customFormat="1" ht="47.25" x14ac:dyDescent="0.25">
      <c r="A166" s="48" t="s">
        <v>222</v>
      </c>
      <c r="B166" s="41" t="s">
        <v>58</v>
      </c>
      <c r="C166" s="41"/>
      <c r="D166" s="28">
        <f t="shared" ref="D166:F168" si="31">D167</f>
        <v>100</v>
      </c>
      <c r="E166" s="28">
        <f t="shared" si="31"/>
        <v>105</v>
      </c>
      <c r="F166" s="28">
        <f t="shared" si="31"/>
        <v>105</v>
      </c>
    </row>
    <row r="167" spans="1:12" s="31" customFormat="1" x14ac:dyDescent="0.25">
      <c r="A167" s="32" t="s">
        <v>59</v>
      </c>
      <c r="B167" s="42" t="s">
        <v>60</v>
      </c>
      <c r="C167" s="42"/>
      <c r="D167" s="30">
        <f t="shared" si="31"/>
        <v>100</v>
      </c>
      <c r="E167" s="30">
        <f t="shared" si="31"/>
        <v>105</v>
      </c>
      <c r="F167" s="30">
        <f>F168</f>
        <v>105</v>
      </c>
    </row>
    <row r="168" spans="1:12" s="31" customFormat="1" ht="31.5" x14ac:dyDescent="0.25">
      <c r="A168" s="32" t="s">
        <v>114</v>
      </c>
      <c r="B168" s="42" t="s">
        <v>61</v>
      </c>
      <c r="C168" s="42"/>
      <c r="D168" s="30">
        <f>D169</f>
        <v>100</v>
      </c>
      <c r="E168" s="30">
        <f t="shared" si="31"/>
        <v>105</v>
      </c>
      <c r="F168" s="30">
        <f t="shared" si="31"/>
        <v>105</v>
      </c>
    </row>
    <row r="169" spans="1:12" s="31" customFormat="1" ht="31.5" x14ac:dyDescent="0.25">
      <c r="A169" s="47" t="s">
        <v>12</v>
      </c>
      <c r="B169" s="42" t="s">
        <v>61</v>
      </c>
      <c r="C169" s="42">
        <v>200</v>
      </c>
      <c r="D169" s="30">
        <f t="shared" ref="D169:E169" si="32">D170</f>
        <v>100</v>
      </c>
      <c r="E169" s="30">
        <f t="shared" si="32"/>
        <v>105</v>
      </c>
      <c r="F169" s="30">
        <f>F170</f>
        <v>105</v>
      </c>
    </row>
    <row r="170" spans="1:12" s="31" customFormat="1" ht="31.5" x14ac:dyDescent="0.25">
      <c r="A170" s="47" t="s">
        <v>13</v>
      </c>
      <c r="B170" s="42" t="s">
        <v>61</v>
      </c>
      <c r="C170" s="42">
        <v>240</v>
      </c>
      <c r="D170" s="43">
        <v>100</v>
      </c>
      <c r="E170" s="43">
        <v>105</v>
      </c>
      <c r="F170" s="30">
        <v>105</v>
      </c>
    </row>
    <row r="171" spans="1:12" s="29" customFormat="1" ht="31.5" x14ac:dyDescent="0.25">
      <c r="A171" s="48" t="s">
        <v>223</v>
      </c>
      <c r="B171" s="41" t="s">
        <v>91</v>
      </c>
      <c r="C171" s="41"/>
      <c r="D171" s="28">
        <f t="shared" ref="D171:E174" si="33">D172</f>
        <v>0</v>
      </c>
      <c r="E171" s="28">
        <f t="shared" si="33"/>
        <v>45</v>
      </c>
      <c r="F171" s="28">
        <f>F172</f>
        <v>45</v>
      </c>
    </row>
    <row r="172" spans="1:12" s="31" customFormat="1" x14ac:dyDescent="0.25">
      <c r="A172" s="32" t="s">
        <v>226</v>
      </c>
      <c r="B172" s="42" t="s">
        <v>92</v>
      </c>
      <c r="C172" s="42"/>
      <c r="D172" s="30">
        <f t="shared" si="33"/>
        <v>0</v>
      </c>
      <c r="E172" s="30">
        <f t="shared" si="33"/>
        <v>45</v>
      </c>
      <c r="F172" s="30">
        <f>F173</f>
        <v>45</v>
      </c>
    </row>
    <row r="173" spans="1:12" s="31" customFormat="1" ht="31.5" x14ac:dyDescent="0.25">
      <c r="A173" s="32" t="s">
        <v>227</v>
      </c>
      <c r="B173" s="42" t="s">
        <v>249</v>
      </c>
      <c r="C173" s="42"/>
      <c r="D173" s="30">
        <f t="shared" si="33"/>
        <v>0</v>
      </c>
      <c r="E173" s="30">
        <f t="shared" si="33"/>
        <v>45</v>
      </c>
      <c r="F173" s="30">
        <f>F174</f>
        <v>45</v>
      </c>
    </row>
    <row r="174" spans="1:12" s="50" customFormat="1" ht="18.75" x14ac:dyDescent="0.3">
      <c r="A174" s="32" t="s">
        <v>95</v>
      </c>
      <c r="B174" s="42" t="s">
        <v>249</v>
      </c>
      <c r="C174" s="49">
        <v>300</v>
      </c>
      <c r="D174" s="30">
        <f t="shared" si="33"/>
        <v>0</v>
      </c>
      <c r="E174" s="30">
        <f t="shared" si="33"/>
        <v>45</v>
      </c>
      <c r="F174" s="30">
        <f>F175</f>
        <v>45</v>
      </c>
    </row>
    <row r="175" spans="1:12" s="31" customFormat="1" ht="31.5" x14ac:dyDescent="0.25">
      <c r="A175" s="32" t="s">
        <v>110</v>
      </c>
      <c r="B175" s="42" t="s">
        <v>249</v>
      </c>
      <c r="C175" s="39">
        <v>320</v>
      </c>
      <c r="D175" s="51">
        <v>0</v>
      </c>
      <c r="E175" s="51">
        <v>45</v>
      </c>
      <c r="F175" s="30">
        <v>45</v>
      </c>
    </row>
    <row r="176" spans="1:12" s="29" customFormat="1" ht="47.25" x14ac:dyDescent="0.25">
      <c r="A176" s="16" t="s">
        <v>218</v>
      </c>
      <c r="B176" s="18" t="s">
        <v>75</v>
      </c>
      <c r="C176" s="18"/>
      <c r="D176" s="28">
        <f t="shared" ref="D176:F179" si="34">D177</f>
        <v>8694.4</v>
      </c>
      <c r="E176" s="28">
        <f t="shared" si="34"/>
        <v>4576.3999999999996</v>
      </c>
      <c r="F176" s="28">
        <f>F177</f>
        <v>4057.9</v>
      </c>
      <c r="J176" s="52"/>
      <c r="K176" s="52"/>
      <c r="L176" s="52"/>
    </row>
    <row r="177" spans="1:6" s="31" customFormat="1" ht="47.25" x14ac:dyDescent="0.25">
      <c r="A177" s="10" t="s">
        <v>112</v>
      </c>
      <c r="B177" s="8" t="s">
        <v>76</v>
      </c>
      <c r="C177" s="8"/>
      <c r="D177" s="30">
        <f>D178</f>
        <v>8694.4</v>
      </c>
      <c r="E177" s="30">
        <f t="shared" si="34"/>
        <v>4576.3999999999996</v>
      </c>
      <c r="F177" s="30">
        <f t="shared" si="34"/>
        <v>4057.9</v>
      </c>
    </row>
    <row r="178" spans="1:6" s="31" customFormat="1" ht="31.5" x14ac:dyDescent="0.25">
      <c r="A178" s="10" t="s">
        <v>113</v>
      </c>
      <c r="B178" s="8" t="s">
        <v>77</v>
      </c>
      <c r="C178" s="8"/>
      <c r="D178" s="30">
        <f t="shared" si="34"/>
        <v>8694.4</v>
      </c>
      <c r="E178" s="30">
        <f t="shared" si="34"/>
        <v>4576.3999999999996</v>
      </c>
      <c r="F178" s="30">
        <f>F179</f>
        <v>4057.9</v>
      </c>
    </row>
    <row r="179" spans="1:6" s="31" customFormat="1" ht="31.5" x14ac:dyDescent="0.25">
      <c r="A179" s="32" t="s">
        <v>12</v>
      </c>
      <c r="B179" s="8" t="s">
        <v>77</v>
      </c>
      <c r="C179" s="8">
        <v>200</v>
      </c>
      <c r="D179" s="30">
        <f t="shared" si="34"/>
        <v>8694.4</v>
      </c>
      <c r="E179" s="30">
        <f t="shared" si="34"/>
        <v>4576.3999999999996</v>
      </c>
      <c r="F179" s="30">
        <f>F180</f>
        <v>4057.9</v>
      </c>
    </row>
    <row r="180" spans="1:6" s="80" customFormat="1" ht="31.5" x14ac:dyDescent="0.25">
      <c r="A180" s="32" t="s">
        <v>13</v>
      </c>
      <c r="B180" s="8" t="s">
        <v>77</v>
      </c>
      <c r="C180" s="8">
        <v>240</v>
      </c>
      <c r="D180" s="12">
        <v>8694.4</v>
      </c>
      <c r="E180" s="12">
        <f>1301.6+3274.8</f>
        <v>4576.3999999999996</v>
      </c>
      <c r="F180" s="30">
        <f>1348.9+2709</f>
        <v>4057.9</v>
      </c>
    </row>
    <row r="181" spans="1:6" s="29" customFormat="1" ht="31.5" x14ac:dyDescent="0.25">
      <c r="A181" s="53" t="s">
        <v>217</v>
      </c>
      <c r="B181" s="18" t="s">
        <v>135</v>
      </c>
      <c r="C181" s="18"/>
      <c r="D181" s="54">
        <f t="shared" ref="D181:F182" si="35">D182</f>
        <v>100</v>
      </c>
      <c r="E181" s="54">
        <f t="shared" si="35"/>
        <v>150</v>
      </c>
      <c r="F181" s="54">
        <f t="shared" si="35"/>
        <v>700</v>
      </c>
    </row>
    <row r="182" spans="1:6" s="31" customFormat="1" x14ac:dyDescent="0.25">
      <c r="A182" s="55" t="s">
        <v>337</v>
      </c>
      <c r="B182" s="8" t="s">
        <v>136</v>
      </c>
      <c r="C182" s="8"/>
      <c r="D182" s="12">
        <f>D183</f>
        <v>100</v>
      </c>
      <c r="E182" s="12">
        <f t="shared" si="35"/>
        <v>150</v>
      </c>
      <c r="F182" s="12">
        <f t="shared" si="35"/>
        <v>700</v>
      </c>
    </row>
    <row r="183" spans="1:6" s="31" customFormat="1" ht="31.5" x14ac:dyDescent="0.25">
      <c r="A183" s="55" t="s">
        <v>207</v>
      </c>
      <c r="B183" s="8" t="s">
        <v>206</v>
      </c>
      <c r="C183" s="20"/>
      <c r="D183" s="12">
        <f>D184</f>
        <v>100</v>
      </c>
      <c r="E183" s="12">
        <f t="shared" ref="E183:F183" si="36">E184</f>
        <v>150</v>
      </c>
      <c r="F183" s="12">
        <f t="shared" si="36"/>
        <v>700</v>
      </c>
    </row>
    <row r="184" spans="1:6" s="31" customFormat="1" ht="31.5" x14ac:dyDescent="0.25">
      <c r="A184" s="32" t="s">
        <v>12</v>
      </c>
      <c r="B184" s="8" t="s">
        <v>206</v>
      </c>
      <c r="C184" s="20">
        <v>200</v>
      </c>
      <c r="D184" s="12">
        <f>D185</f>
        <v>100</v>
      </c>
      <c r="E184" s="12">
        <f t="shared" ref="E184:F184" si="37">E185</f>
        <v>150</v>
      </c>
      <c r="F184" s="12">
        <f t="shared" si="37"/>
        <v>700</v>
      </c>
    </row>
    <row r="185" spans="1:6" s="31" customFormat="1" ht="31.5" x14ac:dyDescent="0.25">
      <c r="A185" s="32" t="s">
        <v>13</v>
      </c>
      <c r="B185" s="8" t="s">
        <v>206</v>
      </c>
      <c r="C185" s="20">
        <v>240</v>
      </c>
      <c r="D185" s="12">
        <v>100</v>
      </c>
      <c r="E185" s="12">
        <v>150</v>
      </c>
      <c r="F185" s="12">
        <v>700</v>
      </c>
    </row>
    <row r="186" spans="1:6" s="31" customFormat="1" ht="47.25" x14ac:dyDescent="0.25">
      <c r="A186" s="56" t="s">
        <v>228</v>
      </c>
      <c r="B186" s="18" t="s">
        <v>124</v>
      </c>
      <c r="C186" s="8"/>
      <c r="D186" s="28">
        <f t="shared" ref="D186:F189" si="38">D187</f>
        <v>29958.799999999999</v>
      </c>
      <c r="E186" s="28">
        <f t="shared" si="38"/>
        <v>22727.7</v>
      </c>
      <c r="F186" s="28">
        <f>F187</f>
        <v>18901.699999999997</v>
      </c>
    </row>
    <row r="187" spans="1:6" s="31" customFormat="1" ht="31.5" x14ac:dyDescent="0.25">
      <c r="A187" s="10" t="s">
        <v>231</v>
      </c>
      <c r="B187" s="8" t="s">
        <v>125</v>
      </c>
      <c r="C187" s="8"/>
      <c r="D187" s="30">
        <f>D188</f>
        <v>29958.799999999999</v>
      </c>
      <c r="E187" s="30">
        <f t="shared" si="38"/>
        <v>22727.7</v>
      </c>
      <c r="F187" s="30">
        <f t="shared" si="38"/>
        <v>18901.699999999997</v>
      </c>
    </row>
    <row r="188" spans="1:6" s="31" customFormat="1" ht="31.5" x14ac:dyDescent="0.25">
      <c r="A188" s="37" t="s">
        <v>232</v>
      </c>
      <c r="B188" s="8" t="s">
        <v>126</v>
      </c>
      <c r="C188" s="8"/>
      <c r="D188" s="30">
        <f t="shared" si="38"/>
        <v>29958.799999999999</v>
      </c>
      <c r="E188" s="30">
        <f t="shared" si="38"/>
        <v>22727.7</v>
      </c>
      <c r="F188" s="30">
        <f>F189</f>
        <v>18901.699999999997</v>
      </c>
    </row>
    <row r="189" spans="1:6" s="31" customFormat="1" ht="31.5" x14ac:dyDescent="0.25">
      <c r="A189" s="32" t="s">
        <v>12</v>
      </c>
      <c r="B189" s="8" t="s">
        <v>126</v>
      </c>
      <c r="C189" s="8">
        <v>200</v>
      </c>
      <c r="D189" s="30">
        <f t="shared" si="38"/>
        <v>29958.799999999999</v>
      </c>
      <c r="E189" s="30">
        <f t="shared" si="38"/>
        <v>22727.7</v>
      </c>
      <c r="F189" s="30">
        <f>F190</f>
        <v>18901.699999999997</v>
      </c>
    </row>
    <row r="190" spans="1:6" s="31" customFormat="1" ht="31.5" x14ac:dyDescent="0.25">
      <c r="A190" s="10" t="s">
        <v>13</v>
      </c>
      <c r="B190" s="8" t="s">
        <v>126</v>
      </c>
      <c r="C190" s="20">
        <v>240</v>
      </c>
      <c r="D190" s="9">
        <f>26082.1+3876.7</f>
        <v>29958.799999999999</v>
      </c>
      <c r="E190" s="12">
        <f>24965.3-2237.6</f>
        <v>22727.7</v>
      </c>
      <c r="F190" s="30">
        <f>25550.1-6648.4</f>
        <v>18901.699999999997</v>
      </c>
    </row>
    <row r="191" spans="1:6" s="31" customFormat="1" ht="47.25" x14ac:dyDescent="0.25">
      <c r="A191" s="16" t="s">
        <v>293</v>
      </c>
      <c r="B191" s="18" t="s">
        <v>296</v>
      </c>
      <c r="C191" s="27"/>
      <c r="D191" s="74">
        <f>D192</f>
        <v>16836.400000000001</v>
      </c>
      <c r="E191" s="12"/>
      <c r="F191" s="30"/>
    </row>
    <row r="192" spans="1:6" s="31" customFormat="1" ht="47.25" x14ac:dyDescent="0.25">
      <c r="A192" s="10" t="s">
        <v>294</v>
      </c>
      <c r="B192" s="8" t="s">
        <v>297</v>
      </c>
      <c r="C192" s="20"/>
      <c r="D192" s="9">
        <f>D193</f>
        <v>16836.400000000001</v>
      </c>
      <c r="E192" s="12"/>
      <c r="F192" s="30"/>
    </row>
    <row r="193" spans="1:6" s="31" customFormat="1" ht="47.25" x14ac:dyDescent="0.25">
      <c r="A193" s="37" t="s">
        <v>295</v>
      </c>
      <c r="B193" s="8" t="s">
        <v>298</v>
      </c>
      <c r="C193" s="20"/>
      <c r="D193" s="90">
        <f>D195</f>
        <v>16836.400000000001</v>
      </c>
      <c r="E193" s="12"/>
      <c r="F193" s="30"/>
    </row>
    <row r="194" spans="1:6" s="31" customFormat="1" ht="31.5" x14ac:dyDescent="0.25">
      <c r="A194" s="10" t="s">
        <v>12</v>
      </c>
      <c r="B194" s="8" t="s">
        <v>298</v>
      </c>
      <c r="C194" s="20">
        <v>200</v>
      </c>
      <c r="D194" s="90">
        <f>D195</f>
        <v>16836.400000000001</v>
      </c>
      <c r="E194" s="12"/>
      <c r="F194" s="30"/>
    </row>
    <row r="195" spans="1:6" s="31" customFormat="1" ht="31.5" x14ac:dyDescent="0.25">
      <c r="A195" s="10" t="s">
        <v>13</v>
      </c>
      <c r="B195" s="8" t="s">
        <v>298</v>
      </c>
      <c r="C195" s="20">
        <v>240</v>
      </c>
      <c r="D195" s="90">
        <v>16836.400000000001</v>
      </c>
      <c r="E195" s="12"/>
      <c r="F195" s="30"/>
    </row>
    <row r="196" spans="1:6" s="29" customFormat="1" ht="31.5" x14ac:dyDescent="0.25">
      <c r="A196" s="48" t="s">
        <v>21</v>
      </c>
      <c r="B196" s="41" t="s">
        <v>34</v>
      </c>
      <c r="C196" s="41"/>
      <c r="D196" s="28">
        <f>D258+D332+D197+D204</f>
        <v>299379.8</v>
      </c>
      <c r="E196" s="28">
        <f>E258+E332+E197+E204</f>
        <v>277610.7</v>
      </c>
      <c r="F196" s="28">
        <f>F258+F332+F197+F204</f>
        <v>274903.3</v>
      </c>
    </row>
    <row r="197" spans="1:6" s="31" customFormat="1" x14ac:dyDescent="0.25">
      <c r="A197" s="10" t="s">
        <v>82</v>
      </c>
      <c r="B197" s="8" t="s">
        <v>83</v>
      </c>
      <c r="C197" s="8"/>
      <c r="D197" s="30">
        <f t="shared" ref="D197:E197" si="39">D198+D201</f>
        <v>4209.9000000000005</v>
      </c>
      <c r="E197" s="30">
        <f t="shared" si="39"/>
        <v>4340.7</v>
      </c>
      <c r="F197" s="30">
        <f>F198+F201</f>
        <v>4416.8</v>
      </c>
    </row>
    <row r="198" spans="1:6" s="31" customFormat="1" x14ac:dyDescent="0.25">
      <c r="A198" s="10" t="s">
        <v>237</v>
      </c>
      <c r="B198" s="8" t="s">
        <v>84</v>
      </c>
      <c r="C198" s="8"/>
      <c r="D198" s="30">
        <f t="shared" ref="D198:E199" si="40">D199</f>
        <v>3282.8</v>
      </c>
      <c r="E198" s="30">
        <f t="shared" si="40"/>
        <v>3357.7</v>
      </c>
      <c r="F198" s="30">
        <f>F199</f>
        <v>3406.3</v>
      </c>
    </row>
    <row r="199" spans="1:6" s="50" customFormat="1" ht="18.75" x14ac:dyDescent="0.3">
      <c r="A199" s="10" t="s">
        <v>1</v>
      </c>
      <c r="B199" s="8" t="s">
        <v>84</v>
      </c>
      <c r="C199" s="8">
        <v>500</v>
      </c>
      <c r="D199" s="30">
        <f t="shared" si="40"/>
        <v>3282.8</v>
      </c>
      <c r="E199" s="30">
        <f t="shared" si="40"/>
        <v>3357.7</v>
      </c>
      <c r="F199" s="30">
        <f>F200</f>
        <v>3406.3</v>
      </c>
    </row>
    <row r="200" spans="1:6" s="31" customFormat="1" x14ac:dyDescent="0.25">
      <c r="A200" s="10" t="s">
        <v>17</v>
      </c>
      <c r="B200" s="8" t="s">
        <v>84</v>
      </c>
      <c r="C200" s="8">
        <v>510</v>
      </c>
      <c r="D200" s="12">
        <v>3282.8</v>
      </c>
      <c r="E200" s="12">
        <v>3357.7</v>
      </c>
      <c r="F200" s="30">
        <v>3406.3</v>
      </c>
    </row>
    <row r="201" spans="1:6" s="31" customFormat="1" ht="31.5" x14ac:dyDescent="0.25">
      <c r="A201" s="55" t="s">
        <v>85</v>
      </c>
      <c r="B201" s="49" t="s">
        <v>86</v>
      </c>
      <c r="C201" s="8"/>
      <c r="D201" s="30">
        <f t="shared" ref="D201:E202" si="41">D202</f>
        <v>927.1</v>
      </c>
      <c r="E201" s="30">
        <f t="shared" si="41"/>
        <v>983</v>
      </c>
      <c r="F201" s="30">
        <f>F202</f>
        <v>1010.5</v>
      </c>
    </row>
    <row r="202" spans="1:6" s="31" customFormat="1" x14ac:dyDescent="0.25">
      <c r="A202" s="10" t="s">
        <v>1</v>
      </c>
      <c r="B202" s="49" t="s">
        <v>86</v>
      </c>
      <c r="C202" s="8">
        <v>500</v>
      </c>
      <c r="D202" s="30">
        <f t="shared" si="41"/>
        <v>927.1</v>
      </c>
      <c r="E202" s="30">
        <f t="shared" si="41"/>
        <v>983</v>
      </c>
      <c r="F202" s="30">
        <f>F203</f>
        <v>1010.5</v>
      </c>
    </row>
    <row r="203" spans="1:6" s="31" customFormat="1" x14ac:dyDescent="0.25">
      <c r="A203" s="10" t="s">
        <v>17</v>
      </c>
      <c r="B203" s="49" t="s">
        <v>86</v>
      </c>
      <c r="C203" s="8">
        <v>510</v>
      </c>
      <c r="D203" s="12">
        <v>927.1</v>
      </c>
      <c r="E203" s="12">
        <v>983</v>
      </c>
      <c r="F203" s="30">
        <f>1008.8+1.7</f>
        <v>1010.5</v>
      </c>
    </row>
    <row r="204" spans="1:6" s="31" customFormat="1" ht="31.5" x14ac:dyDescent="0.25">
      <c r="A204" s="10" t="s">
        <v>338</v>
      </c>
      <c r="B204" s="42" t="s">
        <v>130</v>
      </c>
      <c r="C204" s="8"/>
      <c r="D204" s="30">
        <f>D205+D208+D213+D216+D219+D247</f>
        <v>41336.799999999996</v>
      </c>
      <c r="E204" s="30">
        <f>E205+E208+E213+E86+E216+E219+E247</f>
        <v>37727.699999999997</v>
      </c>
      <c r="F204" s="30">
        <f>F205+F208+F213+F86+F216+F219+F247</f>
        <v>34801.4</v>
      </c>
    </row>
    <row r="205" spans="1:6" s="31" customFormat="1" ht="31.5" x14ac:dyDescent="0.25">
      <c r="A205" s="57" t="s">
        <v>175</v>
      </c>
      <c r="B205" s="59" t="s">
        <v>176</v>
      </c>
      <c r="C205" s="60"/>
      <c r="D205" s="61">
        <f>D206</f>
        <v>18338.2</v>
      </c>
      <c r="E205" s="61">
        <f t="shared" ref="E205:F206" si="42">E206</f>
        <v>0</v>
      </c>
      <c r="F205" s="61">
        <f t="shared" si="42"/>
        <v>0</v>
      </c>
    </row>
    <row r="206" spans="1:6" s="31" customFormat="1" ht="31.5" x14ac:dyDescent="0.25">
      <c r="A206" s="32" t="s">
        <v>330</v>
      </c>
      <c r="B206" s="59" t="s">
        <v>176</v>
      </c>
      <c r="C206" s="60">
        <v>600</v>
      </c>
      <c r="D206" s="61">
        <f>D207</f>
        <v>18338.2</v>
      </c>
      <c r="E206" s="61">
        <f t="shared" si="42"/>
        <v>0</v>
      </c>
      <c r="F206" s="61">
        <f t="shared" si="42"/>
        <v>0</v>
      </c>
    </row>
    <row r="207" spans="1:6" s="80" customFormat="1" x14ac:dyDescent="0.25">
      <c r="A207" s="32" t="s">
        <v>16</v>
      </c>
      <c r="B207" s="59" t="s">
        <v>176</v>
      </c>
      <c r="C207" s="60">
        <v>610</v>
      </c>
      <c r="D207" s="61">
        <f>1877.2+16461</f>
        <v>18338.2</v>
      </c>
      <c r="E207" s="35">
        <v>0</v>
      </c>
      <c r="F207" s="35">
        <v>0</v>
      </c>
    </row>
    <row r="208" spans="1:6" s="80" customFormat="1" ht="63" x14ac:dyDescent="0.25">
      <c r="A208" s="10" t="s">
        <v>257</v>
      </c>
      <c r="B208" s="88" t="s">
        <v>258</v>
      </c>
      <c r="C208" s="8"/>
      <c r="D208" s="9">
        <f>D209+D211</f>
        <v>7008.7</v>
      </c>
      <c r="E208" s="9">
        <f t="shared" ref="E208:F208" si="43">E209+E211</f>
        <v>6741.3</v>
      </c>
      <c r="F208" s="9">
        <f t="shared" si="43"/>
        <v>6930.9</v>
      </c>
    </row>
    <row r="209" spans="1:6" s="80" customFormat="1" ht="31.5" x14ac:dyDescent="0.25">
      <c r="A209" s="10" t="s">
        <v>12</v>
      </c>
      <c r="B209" s="88" t="s">
        <v>258</v>
      </c>
      <c r="C209" s="8">
        <v>200</v>
      </c>
      <c r="D209" s="9">
        <f>D210</f>
        <v>137.19999999999999</v>
      </c>
      <c r="E209" s="9">
        <f t="shared" ref="E209:F209" si="44">E210</f>
        <v>137.19999999999999</v>
      </c>
      <c r="F209" s="9">
        <f t="shared" si="44"/>
        <v>137.19999999999999</v>
      </c>
    </row>
    <row r="210" spans="1:6" s="80" customFormat="1" ht="31.5" x14ac:dyDescent="0.25">
      <c r="A210" s="10" t="s">
        <v>13</v>
      </c>
      <c r="B210" s="88" t="s">
        <v>258</v>
      </c>
      <c r="C210" s="8">
        <v>240</v>
      </c>
      <c r="D210" s="9">
        <v>137.19999999999999</v>
      </c>
      <c r="E210" s="9">
        <v>137.19999999999999</v>
      </c>
      <c r="F210" s="9">
        <v>137.19999999999999</v>
      </c>
    </row>
    <row r="211" spans="1:6" s="80" customFormat="1" ht="31.5" x14ac:dyDescent="0.25">
      <c r="A211" s="10" t="s">
        <v>330</v>
      </c>
      <c r="B211" s="88" t="s">
        <v>258</v>
      </c>
      <c r="C211" s="8">
        <v>600</v>
      </c>
      <c r="D211" s="9">
        <f>D212</f>
        <v>6871.5</v>
      </c>
      <c r="E211" s="9">
        <f>E212</f>
        <v>6604.1</v>
      </c>
      <c r="F211" s="9">
        <f>F212</f>
        <v>6793.7</v>
      </c>
    </row>
    <row r="212" spans="1:6" s="80" customFormat="1" x14ac:dyDescent="0.25">
      <c r="A212" s="10" t="s">
        <v>16</v>
      </c>
      <c r="B212" s="88" t="s">
        <v>258</v>
      </c>
      <c r="C212" s="8">
        <v>610</v>
      </c>
      <c r="D212" s="9">
        <f>6704.8+166.7</f>
        <v>6871.5</v>
      </c>
      <c r="E212" s="9">
        <f>6571.3+32.8</f>
        <v>6604.1</v>
      </c>
      <c r="F212" s="9">
        <f>6774.2+19.5</f>
        <v>6793.7</v>
      </c>
    </row>
    <row r="213" spans="1:6" s="80" customFormat="1" x14ac:dyDescent="0.25">
      <c r="A213" s="89" t="s">
        <v>276</v>
      </c>
      <c r="B213" s="64" t="s">
        <v>277</v>
      </c>
      <c r="C213" s="64"/>
      <c r="D213" s="75">
        <f>D214</f>
        <v>746.3</v>
      </c>
      <c r="E213" s="9"/>
      <c r="F213" s="9"/>
    </row>
    <row r="214" spans="1:6" s="80" customFormat="1" x14ac:dyDescent="0.25">
      <c r="A214" s="10" t="s">
        <v>95</v>
      </c>
      <c r="B214" s="64" t="s">
        <v>277</v>
      </c>
      <c r="C214" s="64">
        <v>300</v>
      </c>
      <c r="D214" s="75">
        <f>D215</f>
        <v>746.3</v>
      </c>
      <c r="E214" s="9"/>
      <c r="F214" s="9"/>
    </row>
    <row r="215" spans="1:6" s="80" customFormat="1" ht="31.5" x14ac:dyDescent="0.25">
      <c r="A215" s="10" t="s">
        <v>110</v>
      </c>
      <c r="B215" s="64" t="s">
        <v>277</v>
      </c>
      <c r="C215" s="64">
        <v>320</v>
      </c>
      <c r="D215" s="75">
        <f>1091.6-345.3</f>
        <v>746.3</v>
      </c>
      <c r="E215" s="9"/>
      <c r="F215" s="9"/>
    </row>
    <row r="216" spans="1:6" s="80" customFormat="1" ht="31.5" x14ac:dyDescent="0.25">
      <c r="A216" s="10" t="s">
        <v>274</v>
      </c>
      <c r="B216" s="8" t="s">
        <v>275</v>
      </c>
      <c r="C216" s="8"/>
      <c r="D216" s="13">
        <f>D217</f>
        <v>79.3</v>
      </c>
      <c r="E216" s="81"/>
      <c r="F216" s="81"/>
    </row>
    <row r="217" spans="1:6" s="80" customFormat="1" ht="31.5" x14ac:dyDescent="0.25">
      <c r="A217" s="32" t="s">
        <v>330</v>
      </c>
      <c r="B217" s="8" t="s">
        <v>275</v>
      </c>
      <c r="C217" s="8">
        <v>600</v>
      </c>
      <c r="D217" s="13">
        <f>D218</f>
        <v>79.3</v>
      </c>
      <c r="E217" s="81"/>
      <c r="F217" s="81"/>
    </row>
    <row r="218" spans="1:6" s="80" customFormat="1" x14ac:dyDescent="0.25">
      <c r="A218" s="10" t="s">
        <v>16</v>
      </c>
      <c r="B218" s="8" t="s">
        <v>275</v>
      </c>
      <c r="C218" s="8">
        <v>610</v>
      </c>
      <c r="D218" s="13">
        <v>79.3</v>
      </c>
      <c r="E218" s="81"/>
      <c r="F218" s="81"/>
    </row>
    <row r="219" spans="1:6" s="80" customFormat="1" ht="31.5" x14ac:dyDescent="0.25">
      <c r="A219" s="57" t="s">
        <v>259</v>
      </c>
      <c r="B219" s="58" t="s">
        <v>265</v>
      </c>
      <c r="C219" s="58"/>
      <c r="D219" s="13">
        <f>D225+D220+D234+D228+D231+D241+D244</f>
        <v>11817.6</v>
      </c>
      <c r="E219" s="13">
        <f>E225+E220+E234</f>
        <v>17725.8</v>
      </c>
      <c r="F219" s="13">
        <f>F225+F220+F234</f>
        <v>20837.400000000001</v>
      </c>
    </row>
    <row r="220" spans="1:6" s="80" customFormat="1" ht="63" x14ac:dyDescent="0.25">
      <c r="A220" s="57" t="s">
        <v>260</v>
      </c>
      <c r="B220" s="91" t="s">
        <v>266</v>
      </c>
      <c r="C220" s="58"/>
      <c r="D220" s="38">
        <f t="shared" ref="D220:E220" si="45">D223+D221</f>
        <v>3137.5</v>
      </c>
      <c r="E220" s="38">
        <f t="shared" si="45"/>
        <v>4705.5</v>
      </c>
      <c r="F220" s="38">
        <f>F223+F221</f>
        <v>3000</v>
      </c>
    </row>
    <row r="221" spans="1:6" s="80" customFormat="1" ht="31.5" x14ac:dyDescent="0.25">
      <c r="A221" s="57" t="s">
        <v>12</v>
      </c>
      <c r="B221" s="91" t="s">
        <v>266</v>
      </c>
      <c r="C221" s="58">
        <v>200</v>
      </c>
      <c r="D221" s="38">
        <f t="shared" ref="D221:E221" si="46">D222</f>
        <v>0</v>
      </c>
      <c r="E221" s="38">
        <f t="shared" si="46"/>
        <v>0</v>
      </c>
      <c r="F221" s="38">
        <f>F222</f>
        <v>1500</v>
      </c>
    </row>
    <row r="222" spans="1:6" s="80" customFormat="1" ht="31.5" x14ac:dyDescent="0.25">
      <c r="A222" s="57" t="s">
        <v>13</v>
      </c>
      <c r="B222" s="91" t="s">
        <v>266</v>
      </c>
      <c r="C222" s="58">
        <v>240</v>
      </c>
      <c r="D222" s="38"/>
      <c r="E222" s="38"/>
      <c r="F222" s="38">
        <v>1500</v>
      </c>
    </row>
    <row r="223" spans="1:6" s="80" customFormat="1" ht="31.5" x14ac:dyDescent="0.25">
      <c r="A223" s="10" t="s">
        <v>330</v>
      </c>
      <c r="B223" s="91" t="s">
        <v>266</v>
      </c>
      <c r="C223" s="58">
        <v>600</v>
      </c>
      <c r="D223" s="38">
        <f t="shared" ref="D223:F223" si="47">D224</f>
        <v>3137.5</v>
      </c>
      <c r="E223" s="38">
        <f t="shared" si="47"/>
        <v>4705.5</v>
      </c>
      <c r="F223" s="38">
        <f t="shared" si="47"/>
        <v>1500</v>
      </c>
    </row>
    <row r="224" spans="1:6" s="80" customFormat="1" x14ac:dyDescent="0.25">
      <c r="A224" s="10" t="s">
        <v>16</v>
      </c>
      <c r="B224" s="91" t="s">
        <v>266</v>
      </c>
      <c r="C224" s="58">
        <v>610</v>
      </c>
      <c r="D224" s="38">
        <v>3137.5</v>
      </c>
      <c r="E224" s="38">
        <v>4705.5</v>
      </c>
      <c r="F224" s="38">
        <v>1500</v>
      </c>
    </row>
    <row r="225" spans="1:6" s="80" customFormat="1" ht="31.5" x14ac:dyDescent="0.25">
      <c r="A225" s="57" t="s">
        <v>261</v>
      </c>
      <c r="B225" s="58" t="s">
        <v>267</v>
      </c>
      <c r="C225" s="58"/>
      <c r="D225" s="13">
        <f>D226</f>
        <v>558.6</v>
      </c>
      <c r="E225" s="13">
        <f t="shared" ref="E225:F226" si="48">E226</f>
        <v>3662.9</v>
      </c>
      <c r="F225" s="13">
        <f t="shared" si="48"/>
        <v>3662.9</v>
      </c>
    </row>
    <row r="226" spans="1:6" s="80" customFormat="1" ht="31.5" x14ac:dyDescent="0.25">
      <c r="A226" s="10" t="s">
        <v>330</v>
      </c>
      <c r="B226" s="58" t="s">
        <v>267</v>
      </c>
      <c r="C226" s="58">
        <v>600</v>
      </c>
      <c r="D226" s="13">
        <f>D227</f>
        <v>558.6</v>
      </c>
      <c r="E226" s="13">
        <f t="shared" si="48"/>
        <v>3662.9</v>
      </c>
      <c r="F226" s="13">
        <f t="shared" si="48"/>
        <v>3662.9</v>
      </c>
    </row>
    <row r="227" spans="1:6" s="80" customFormat="1" x14ac:dyDescent="0.25">
      <c r="A227" s="10" t="s">
        <v>16</v>
      </c>
      <c r="B227" s="58" t="s">
        <v>267</v>
      </c>
      <c r="C227" s="58">
        <v>610</v>
      </c>
      <c r="D227" s="13">
        <v>558.6</v>
      </c>
      <c r="E227" s="13">
        <v>3662.9</v>
      </c>
      <c r="F227" s="13">
        <v>3662.9</v>
      </c>
    </row>
    <row r="228" spans="1:6" s="80" customFormat="1" ht="63" x14ac:dyDescent="0.25">
      <c r="A228" s="57" t="s">
        <v>362</v>
      </c>
      <c r="B228" s="8" t="s">
        <v>364</v>
      </c>
      <c r="C228" s="8"/>
      <c r="D228" s="13">
        <f t="shared" ref="D228:F229" si="49">D229</f>
        <v>560</v>
      </c>
      <c r="E228" s="13">
        <f t="shared" si="49"/>
        <v>0</v>
      </c>
      <c r="F228" s="13">
        <f t="shared" si="49"/>
        <v>0</v>
      </c>
    </row>
    <row r="229" spans="1:6" s="80" customFormat="1" ht="31.5" x14ac:dyDescent="0.25">
      <c r="A229" s="10" t="s">
        <v>330</v>
      </c>
      <c r="B229" s="8" t="s">
        <v>364</v>
      </c>
      <c r="C229" s="58">
        <v>600</v>
      </c>
      <c r="D229" s="13">
        <f t="shared" si="49"/>
        <v>560</v>
      </c>
      <c r="E229" s="13">
        <f t="shared" si="49"/>
        <v>0</v>
      </c>
      <c r="F229" s="13">
        <f t="shared" si="49"/>
        <v>0</v>
      </c>
    </row>
    <row r="230" spans="1:6" s="80" customFormat="1" x14ac:dyDescent="0.25">
      <c r="A230" s="10" t="s">
        <v>16</v>
      </c>
      <c r="B230" s="8" t="s">
        <v>364</v>
      </c>
      <c r="C230" s="58">
        <v>610</v>
      </c>
      <c r="D230" s="13">
        <v>560</v>
      </c>
      <c r="E230" s="13">
        <v>0</v>
      </c>
      <c r="F230" s="13">
        <v>0</v>
      </c>
    </row>
    <row r="231" spans="1:6" s="80" customFormat="1" ht="63" x14ac:dyDescent="0.25">
      <c r="A231" s="57" t="s">
        <v>363</v>
      </c>
      <c r="B231" s="8" t="s">
        <v>365</v>
      </c>
      <c r="C231" s="8"/>
      <c r="D231" s="13">
        <f t="shared" ref="D231:F232" si="50">D232</f>
        <v>2544.3000000000002</v>
      </c>
      <c r="E231" s="13">
        <f t="shared" si="50"/>
        <v>0</v>
      </c>
      <c r="F231" s="13">
        <f t="shared" si="50"/>
        <v>0</v>
      </c>
    </row>
    <row r="232" spans="1:6" s="80" customFormat="1" ht="31.5" x14ac:dyDescent="0.25">
      <c r="A232" s="10" t="s">
        <v>330</v>
      </c>
      <c r="B232" s="8" t="s">
        <v>365</v>
      </c>
      <c r="C232" s="58">
        <v>600</v>
      </c>
      <c r="D232" s="13">
        <f t="shared" si="50"/>
        <v>2544.3000000000002</v>
      </c>
      <c r="E232" s="13">
        <f t="shared" si="50"/>
        <v>0</v>
      </c>
      <c r="F232" s="13">
        <f t="shared" si="50"/>
        <v>0</v>
      </c>
    </row>
    <row r="233" spans="1:6" s="80" customFormat="1" x14ac:dyDescent="0.25">
      <c r="A233" s="10" t="s">
        <v>16</v>
      </c>
      <c r="B233" s="8" t="s">
        <v>365</v>
      </c>
      <c r="C233" s="58">
        <v>610</v>
      </c>
      <c r="D233" s="13">
        <v>2544.3000000000002</v>
      </c>
      <c r="E233" s="13">
        <v>0</v>
      </c>
      <c r="F233" s="13">
        <v>0</v>
      </c>
    </row>
    <row r="234" spans="1:6" s="80" customFormat="1" ht="47.25" x14ac:dyDescent="0.25">
      <c r="A234" s="57" t="s">
        <v>339</v>
      </c>
      <c r="B234" s="58" t="s">
        <v>268</v>
      </c>
      <c r="C234" s="58"/>
      <c r="D234" s="13">
        <f t="shared" ref="D234:E234" si="51">D239+D235+D237</f>
        <v>0</v>
      </c>
      <c r="E234" s="13">
        <f t="shared" si="51"/>
        <v>9357.4</v>
      </c>
      <c r="F234" s="13">
        <f>F239+F235+F237</f>
        <v>14174.5</v>
      </c>
    </row>
    <row r="235" spans="1:6" s="80" customFormat="1" ht="63" x14ac:dyDescent="0.25">
      <c r="A235" s="57" t="s">
        <v>336</v>
      </c>
      <c r="B235" s="58" t="s">
        <v>268</v>
      </c>
      <c r="C235" s="58">
        <v>100</v>
      </c>
      <c r="D235" s="13">
        <f t="shared" ref="D235:E235" si="52">D236</f>
        <v>0</v>
      </c>
      <c r="E235" s="13">
        <f t="shared" si="52"/>
        <v>0</v>
      </c>
      <c r="F235" s="13">
        <f>F236</f>
        <v>911.4</v>
      </c>
    </row>
    <row r="236" spans="1:6" s="80" customFormat="1" x14ac:dyDescent="0.25">
      <c r="A236" s="57" t="s">
        <v>33</v>
      </c>
      <c r="B236" s="58" t="s">
        <v>268</v>
      </c>
      <c r="C236" s="58">
        <v>110</v>
      </c>
      <c r="D236" s="13"/>
      <c r="E236" s="13"/>
      <c r="F236" s="13">
        <v>911.4</v>
      </c>
    </row>
    <row r="237" spans="1:6" s="80" customFormat="1" ht="31.5" x14ac:dyDescent="0.25">
      <c r="A237" s="57" t="s">
        <v>12</v>
      </c>
      <c r="B237" s="58" t="s">
        <v>268</v>
      </c>
      <c r="C237" s="58">
        <v>200</v>
      </c>
      <c r="D237" s="13">
        <f t="shared" ref="D237:E237" si="53">D238</f>
        <v>0</v>
      </c>
      <c r="E237" s="13">
        <f t="shared" si="53"/>
        <v>0</v>
      </c>
      <c r="F237" s="13">
        <f>F238</f>
        <v>70</v>
      </c>
    </row>
    <row r="238" spans="1:6" s="80" customFormat="1" ht="31.5" x14ac:dyDescent="0.25">
      <c r="A238" s="57" t="s">
        <v>13</v>
      </c>
      <c r="B238" s="58" t="s">
        <v>268</v>
      </c>
      <c r="C238" s="58">
        <v>240</v>
      </c>
      <c r="D238" s="13"/>
      <c r="E238" s="13"/>
      <c r="F238" s="13">
        <v>70</v>
      </c>
    </row>
    <row r="239" spans="1:6" s="80" customFormat="1" ht="31.5" x14ac:dyDescent="0.25">
      <c r="A239" s="10" t="s">
        <v>330</v>
      </c>
      <c r="B239" s="58" t="s">
        <v>268</v>
      </c>
      <c r="C239" s="58">
        <v>600</v>
      </c>
      <c r="D239" s="13">
        <f>D240</f>
        <v>0</v>
      </c>
      <c r="E239" s="13">
        <f t="shared" ref="E239:F239" si="54">E240</f>
        <v>9357.4</v>
      </c>
      <c r="F239" s="13">
        <f t="shared" si="54"/>
        <v>13193.1</v>
      </c>
    </row>
    <row r="240" spans="1:6" s="80" customFormat="1" x14ac:dyDescent="0.25">
      <c r="A240" s="10" t="s">
        <v>16</v>
      </c>
      <c r="B240" s="58" t="s">
        <v>268</v>
      </c>
      <c r="C240" s="58">
        <v>610</v>
      </c>
      <c r="D240" s="13">
        <v>0</v>
      </c>
      <c r="E240" s="13">
        <v>9357.4</v>
      </c>
      <c r="F240" s="13">
        <v>13193.1</v>
      </c>
    </row>
    <row r="241" spans="1:6" s="80" customFormat="1" ht="78.75" x14ac:dyDescent="0.25">
      <c r="A241" s="57" t="s">
        <v>367</v>
      </c>
      <c r="B241" s="58" t="s">
        <v>368</v>
      </c>
      <c r="C241" s="58"/>
      <c r="D241" s="13">
        <f>D242</f>
        <v>880</v>
      </c>
      <c r="E241" s="13">
        <f t="shared" ref="E241:F242" si="55">E242</f>
        <v>0</v>
      </c>
      <c r="F241" s="13">
        <f t="shared" si="55"/>
        <v>0</v>
      </c>
    </row>
    <row r="242" spans="1:6" s="80" customFormat="1" ht="31.5" x14ac:dyDescent="0.25">
      <c r="A242" s="10" t="s">
        <v>330</v>
      </c>
      <c r="B242" s="58" t="s">
        <v>368</v>
      </c>
      <c r="C242" s="58">
        <v>600</v>
      </c>
      <c r="D242" s="13">
        <f>D243</f>
        <v>880</v>
      </c>
      <c r="E242" s="13">
        <f t="shared" si="55"/>
        <v>0</v>
      </c>
      <c r="F242" s="13">
        <f t="shared" si="55"/>
        <v>0</v>
      </c>
    </row>
    <row r="243" spans="1:6" s="80" customFormat="1" x14ac:dyDescent="0.25">
      <c r="A243" s="10" t="s">
        <v>16</v>
      </c>
      <c r="B243" s="58" t="s">
        <v>368</v>
      </c>
      <c r="C243" s="58">
        <v>610</v>
      </c>
      <c r="D243" s="13">
        <v>880</v>
      </c>
      <c r="E243" s="13"/>
      <c r="F243" s="13"/>
    </row>
    <row r="244" spans="1:6" s="80" customFormat="1" ht="78.75" x14ac:dyDescent="0.25">
      <c r="A244" s="57" t="s">
        <v>366</v>
      </c>
      <c r="B244" s="58" t="s">
        <v>369</v>
      </c>
      <c r="C244" s="58"/>
      <c r="D244" s="13">
        <f t="shared" ref="D244:F245" si="56">D245</f>
        <v>4137.2</v>
      </c>
      <c r="E244" s="13">
        <f t="shared" si="56"/>
        <v>0</v>
      </c>
      <c r="F244" s="13">
        <f t="shared" si="56"/>
        <v>0</v>
      </c>
    </row>
    <row r="245" spans="1:6" s="80" customFormat="1" ht="31.5" x14ac:dyDescent="0.25">
      <c r="A245" s="10" t="s">
        <v>330</v>
      </c>
      <c r="B245" s="58" t="s">
        <v>369</v>
      </c>
      <c r="C245" s="58">
        <v>600</v>
      </c>
      <c r="D245" s="13">
        <f t="shared" si="56"/>
        <v>4137.2</v>
      </c>
      <c r="E245" s="13">
        <f t="shared" si="56"/>
        <v>0</v>
      </c>
      <c r="F245" s="13">
        <f t="shared" si="56"/>
        <v>0</v>
      </c>
    </row>
    <row r="246" spans="1:6" s="80" customFormat="1" x14ac:dyDescent="0.25">
      <c r="A246" s="10" t="s">
        <v>16</v>
      </c>
      <c r="B246" s="58" t="s">
        <v>369</v>
      </c>
      <c r="C246" s="58">
        <v>610</v>
      </c>
      <c r="D246" s="13">
        <v>4137.2</v>
      </c>
      <c r="E246" s="13">
        <v>0</v>
      </c>
      <c r="F246" s="13">
        <v>0</v>
      </c>
    </row>
    <row r="247" spans="1:6" s="80" customFormat="1" ht="31.5" x14ac:dyDescent="0.25">
      <c r="A247" s="57" t="s">
        <v>262</v>
      </c>
      <c r="B247" s="91" t="s">
        <v>269</v>
      </c>
      <c r="C247" s="58"/>
      <c r="D247" s="38">
        <f>D248+D253</f>
        <v>3346.7</v>
      </c>
      <c r="E247" s="38">
        <f>E248+E253</f>
        <v>13260.6</v>
      </c>
      <c r="F247" s="38">
        <f>F248+F253</f>
        <v>7033.0999999999995</v>
      </c>
    </row>
    <row r="248" spans="1:6" s="80" customFormat="1" ht="31.5" x14ac:dyDescent="0.25">
      <c r="A248" s="57" t="s">
        <v>263</v>
      </c>
      <c r="B248" s="91" t="s">
        <v>270</v>
      </c>
      <c r="C248" s="58"/>
      <c r="D248" s="38">
        <f>D251+D249</f>
        <v>3107.8999999999996</v>
      </c>
      <c r="E248" s="38">
        <f>E251+E249</f>
        <v>12520.4</v>
      </c>
      <c r="F248" s="38">
        <f>F251+F249</f>
        <v>6385.4</v>
      </c>
    </row>
    <row r="249" spans="1:6" s="80" customFormat="1" ht="31.5" x14ac:dyDescent="0.25">
      <c r="A249" s="57" t="s">
        <v>12</v>
      </c>
      <c r="B249" s="91" t="s">
        <v>270</v>
      </c>
      <c r="C249" s="58">
        <v>200</v>
      </c>
      <c r="D249" s="38">
        <f>D250</f>
        <v>0</v>
      </c>
      <c r="E249" s="38">
        <f>E250</f>
        <v>0</v>
      </c>
      <c r="F249" s="38">
        <f>F250</f>
        <v>4185.3999999999996</v>
      </c>
    </row>
    <row r="250" spans="1:6" s="80" customFormat="1" ht="31.5" x14ac:dyDescent="0.25">
      <c r="A250" s="57" t="s">
        <v>13</v>
      </c>
      <c r="B250" s="91" t="s">
        <v>270</v>
      </c>
      <c r="C250" s="58">
        <v>240</v>
      </c>
      <c r="D250" s="38">
        <v>0</v>
      </c>
      <c r="E250" s="38">
        <v>0</v>
      </c>
      <c r="F250" s="38">
        <v>4185.3999999999996</v>
      </c>
    </row>
    <row r="251" spans="1:6" s="80" customFormat="1" ht="31.5" x14ac:dyDescent="0.25">
      <c r="A251" s="10" t="s">
        <v>330</v>
      </c>
      <c r="B251" s="91" t="s">
        <v>270</v>
      </c>
      <c r="C251" s="58">
        <v>600</v>
      </c>
      <c r="D251" s="38">
        <f>D252</f>
        <v>3107.8999999999996</v>
      </c>
      <c r="E251" s="38">
        <f>E252</f>
        <v>12520.4</v>
      </c>
      <c r="F251" s="38">
        <f>F252</f>
        <v>2200</v>
      </c>
    </row>
    <row r="252" spans="1:6" s="80" customFormat="1" x14ac:dyDescent="0.25">
      <c r="A252" s="10" t="s">
        <v>16</v>
      </c>
      <c r="B252" s="91" t="s">
        <v>270</v>
      </c>
      <c r="C252" s="58">
        <v>610</v>
      </c>
      <c r="D252" s="38">
        <f>4753.2+1.5-1646.8</f>
        <v>3107.8999999999996</v>
      </c>
      <c r="E252" s="38">
        <f>12509.4+11</f>
        <v>12520.4</v>
      </c>
      <c r="F252" s="38">
        <v>2200</v>
      </c>
    </row>
    <row r="253" spans="1:6" s="80" customFormat="1" ht="31.5" x14ac:dyDescent="0.25">
      <c r="A253" s="57" t="s">
        <v>264</v>
      </c>
      <c r="B253" s="58" t="s">
        <v>271</v>
      </c>
      <c r="C253" s="58"/>
      <c r="D253" s="13">
        <f t="shared" ref="D253:E253" si="57">D256+D254</f>
        <v>238.8</v>
      </c>
      <c r="E253" s="13">
        <f t="shared" si="57"/>
        <v>740.2</v>
      </c>
      <c r="F253" s="13">
        <f>F256+F254</f>
        <v>647.70000000000005</v>
      </c>
    </row>
    <row r="254" spans="1:6" s="80" customFormat="1" ht="31.5" x14ac:dyDescent="0.25">
      <c r="A254" s="57" t="s">
        <v>12</v>
      </c>
      <c r="B254" s="58" t="s">
        <v>271</v>
      </c>
      <c r="C254" s="58">
        <v>200</v>
      </c>
      <c r="D254" s="13">
        <f>D255</f>
        <v>0</v>
      </c>
      <c r="E254" s="13">
        <f>E255</f>
        <v>0</v>
      </c>
      <c r="F254" s="13">
        <f>F255</f>
        <v>431.7</v>
      </c>
    </row>
    <row r="255" spans="1:6" s="80" customFormat="1" ht="31.5" x14ac:dyDescent="0.25">
      <c r="A255" s="57" t="s">
        <v>13</v>
      </c>
      <c r="B255" s="58" t="s">
        <v>271</v>
      </c>
      <c r="C255" s="58">
        <v>240</v>
      </c>
      <c r="D255" s="13"/>
      <c r="E255" s="13"/>
      <c r="F255" s="13">
        <v>431.7</v>
      </c>
    </row>
    <row r="256" spans="1:6" s="80" customFormat="1" ht="31.5" x14ac:dyDescent="0.25">
      <c r="A256" s="10" t="s">
        <v>330</v>
      </c>
      <c r="B256" s="58" t="s">
        <v>271</v>
      </c>
      <c r="C256" s="58">
        <v>600</v>
      </c>
      <c r="D256" s="13">
        <f>D257</f>
        <v>238.8</v>
      </c>
      <c r="E256" s="13">
        <f t="shared" ref="E256:F256" si="58">E257</f>
        <v>740.2</v>
      </c>
      <c r="F256" s="13">
        <f t="shared" si="58"/>
        <v>216</v>
      </c>
    </row>
    <row r="257" spans="1:10" s="80" customFormat="1" x14ac:dyDescent="0.25">
      <c r="A257" s="10" t="s">
        <v>16</v>
      </c>
      <c r="B257" s="58" t="s">
        <v>271</v>
      </c>
      <c r="C257" s="58">
        <v>610</v>
      </c>
      <c r="D257" s="13">
        <v>238.8</v>
      </c>
      <c r="E257" s="13">
        <v>740.2</v>
      </c>
      <c r="F257" s="13">
        <v>216</v>
      </c>
    </row>
    <row r="258" spans="1:10" s="31" customFormat="1" x14ac:dyDescent="0.25">
      <c r="A258" s="32" t="s">
        <v>41</v>
      </c>
      <c r="B258" s="42" t="s">
        <v>42</v>
      </c>
      <c r="C258" s="42"/>
      <c r="D258" s="30">
        <f>D262+D270+D267+D275+D280+D283+D288+D306+D311+D316+D321+D324+D295+D300+D303+D327+D259</f>
        <v>242089.1</v>
      </c>
      <c r="E258" s="30">
        <f>E262+E270+E267+E275+E280+E283+E288+E306+E311+E316+E321+E324+E295+E300+E303+E327+E259</f>
        <v>234442.59999999998</v>
      </c>
      <c r="F258" s="30">
        <f>F262+F270+F267+F275+F280+F283+F288+F306+F311+F316+F321+F324+F295+F300+F303+F327+F259</f>
        <v>234549.7</v>
      </c>
      <c r="G258" s="62">
        <f>D262+D267+D270+D275+D324+D300</f>
        <v>2120</v>
      </c>
      <c r="H258" s="62">
        <f>E262+E267+E270+E275+E324+E300</f>
        <v>2022</v>
      </c>
      <c r="I258" s="62">
        <f>F262+F267+F270+F275+F324+F300</f>
        <v>2022</v>
      </c>
      <c r="J258" s="31" t="s">
        <v>340</v>
      </c>
    </row>
    <row r="259" spans="1:10" s="31" customFormat="1" ht="47.25" x14ac:dyDescent="0.25">
      <c r="A259" s="95" t="s">
        <v>309</v>
      </c>
      <c r="B259" s="49" t="s">
        <v>310</v>
      </c>
      <c r="C259" s="42"/>
      <c r="D259" s="38">
        <f t="shared" ref="D259:F260" si="59">D260</f>
        <v>9.6999999999999993</v>
      </c>
      <c r="E259" s="38">
        <f t="shared" si="59"/>
        <v>3.8</v>
      </c>
      <c r="F259" s="38">
        <f t="shared" si="59"/>
        <v>1.1000000000000001</v>
      </c>
      <c r="G259" s="62"/>
      <c r="H259" s="62"/>
      <c r="I259" s="62"/>
    </row>
    <row r="260" spans="1:10" s="31" customFormat="1" ht="31.5" x14ac:dyDescent="0.25">
      <c r="A260" s="47" t="s">
        <v>12</v>
      </c>
      <c r="B260" s="49" t="s">
        <v>310</v>
      </c>
      <c r="C260" s="42">
        <v>200</v>
      </c>
      <c r="D260" s="38">
        <f t="shared" si="59"/>
        <v>9.6999999999999993</v>
      </c>
      <c r="E260" s="38">
        <f t="shared" si="59"/>
        <v>3.8</v>
      </c>
      <c r="F260" s="38">
        <f t="shared" si="59"/>
        <v>1.1000000000000001</v>
      </c>
      <c r="G260" s="62"/>
      <c r="H260" s="62"/>
      <c r="I260" s="62"/>
    </row>
    <row r="261" spans="1:10" s="31" customFormat="1" ht="31.5" x14ac:dyDescent="0.25">
      <c r="A261" s="47" t="s">
        <v>13</v>
      </c>
      <c r="B261" s="49" t="s">
        <v>310</v>
      </c>
      <c r="C261" s="42">
        <v>240</v>
      </c>
      <c r="D261" s="38">
        <v>9.6999999999999993</v>
      </c>
      <c r="E261" s="38">
        <v>3.8</v>
      </c>
      <c r="F261" s="38">
        <v>1.1000000000000001</v>
      </c>
      <c r="G261" s="62"/>
      <c r="H261" s="62"/>
      <c r="I261" s="62"/>
    </row>
    <row r="262" spans="1:10" s="31" customFormat="1" ht="47.25" x14ac:dyDescent="0.25">
      <c r="A262" s="32" t="s">
        <v>166</v>
      </c>
      <c r="B262" s="42" t="s">
        <v>100</v>
      </c>
      <c r="C262" s="42"/>
      <c r="D262" s="30">
        <f t="shared" ref="D262:E262" si="60">D263+D265</f>
        <v>337</v>
      </c>
      <c r="E262" s="30">
        <f t="shared" si="60"/>
        <v>337</v>
      </c>
      <c r="F262" s="30">
        <f>F263+F265</f>
        <v>337</v>
      </c>
    </row>
    <row r="263" spans="1:10" s="31" customFormat="1" ht="63" x14ac:dyDescent="0.25">
      <c r="A263" s="32" t="s">
        <v>336</v>
      </c>
      <c r="B263" s="42" t="s">
        <v>100</v>
      </c>
      <c r="C263" s="42">
        <v>100</v>
      </c>
      <c r="D263" s="30">
        <f t="shared" ref="D263:E263" si="61">D264</f>
        <v>317</v>
      </c>
      <c r="E263" s="30">
        <f t="shared" si="61"/>
        <v>317</v>
      </c>
      <c r="F263" s="30">
        <f>F264</f>
        <v>317</v>
      </c>
      <c r="G263" s="62"/>
    </row>
    <row r="264" spans="1:10" s="31" customFormat="1" ht="31.5" x14ac:dyDescent="0.25">
      <c r="A264" s="32" t="s">
        <v>8</v>
      </c>
      <c r="B264" s="42" t="s">
        <v>100</v>
      </c>
      <c r="C264" s="42">
        <v>120</v>
      </c>
      <c r="D264" s="43">
        <f>310.3+6.7</f>
        <v>317</v>
      </c>
      <c r="E264" s="43">
        <f>310.3+6.7</f>
        <v>317</v>
      </c>
      <c r="F264" s="43">
        <f>310.3+6.7</f>
        <v>317</v>
      </c>
    </row>
    <row r="265" spans="1:10" s="31" customFormat="1" ht="31.5" x14ac:dyDescent="0.25">
      <c r="A265" s="32" t="s">
        <v>12</v>
      </c>
      <c r="B265" s="42" t="s">
        <v>100</v>
      </c>
      <c r="C265" s="8">
        <v>200</v>
      </c>
      <c r="D265" s="30">
        <f t="shared" ref="D265:E265" si="62">D266</f>
        <v>20</v>
      </c>
      <c r="E265" s="30">
        <f t="shared" si="62"/>
        <v>20</v>
      </c>
      <c r="F265" s="30">
        <f>F266</f>
        <v>20</v>
      </c>
    </row>
    <row r="266" spans="1:10" s="29" customFormat="1" ht="31.5" x14ac:dyDescent="0.25">
      <c r="A266" s="32" t="s">
        <v>13</v>
      </c>
      <c r="B266" s="42" t="s">
        <v>100</v>
      </c>
      <c r="C266" s="8">
        <v>240</v>
      </c>
      <c r="D266" s="12">
        <v>20</v>
      </c>
      <c r="E266" s="12">
        <v>20</v>
      </c>
      <c r="F266" s="30">
        <v>20</v>
      </c>
    </row>
    <row r="267" spans="1:10" s="31" customFormat="1" ht="47.25" x14ac:dyDescent="0.25">
      <c r="A267" s="32" t="s">
        <v>167</v>
      </c>
      <c r="B267" s="42" t="s">
        <v>103</v>
      </c>
      <c r="C267" s="42"/>
      <c r="D267" s="30">
        <f>D268</f>
        <v>356.6</v>
      </c>
      <c r="E267" s="30">
        <f t="shared" ref="E267:F267" si="63">E268</f>
        <v>337</v>
      </c>
      <c r="F267" s="30">
        <f t="shared" si="63"/>
        <v>337</v>
      </c>
    </row>
    <row r="268" spans="1:10" s="31" customFormat="1" ht="63" x14ac:dyDescent="0.25">
      <c r="A268" s="32" t="s">
        <v>336</v>
      </c>
      <c r="B268" s="42" t="s">
        <v>103</v>
      </c>
      <c r="C268" s="42">
        <v>100</v>
      </c>
      <c r="D268" s="30">
        <f t="shared" ref="D268:E268" si="64">D269</f>
        <v>356.6</v>
      </c>
      <c r="E268" s="30">
        <f t="shared" si="64"/>
        <v>337</v>
      </c>
      <c r="F268" s="30">
        <f>F269</f>
        <v>337</v>
      </c>
    </row>
    <row r="269" spans="1:10" s="31" customFormat="1" ht="31.5" x14ac:dyDescent="0.25">
      <c r="A269" s="32" t="s">
        <v>8</v>
      </c>
      <c r="B269" s="42" t="s">
        <v>103</v>
      </c>
      <c r="C269" s="42">
        <v>120</v>
      </c>
      <c r="D269" s="43">
        <f>330.3+6.7+19.6</f>
        <v>356.6</v>
      </c>
      <c r="E269" s="43">
        <f>330.3+6.7</f>
        <v>337</v>
      </c>
      <c r="F269" s="43">
        <f>330.3+6.7</f>
        <v>337</v>
      </c>
    </row>
    <row r="270" spans="1:10" s="31" customFormat="1" ht="78.75" x14ac:dyDescent="0.25">
      <c r="A270" s="32" t="s">
        <v>169</v>
      </c>
      <c r="B270" s="42" t="s">
        <v>102</v>
      </c>
      <c r="C270" s="42"/>
      <c r="D270" s="30">
        <f t="shared" ref="D270:E270" si="65">D271+D273</f>
        <v>356.6</v>
      </c>
      <c r="E270" s="30">
        <f t="shared" si="65"/>
        <v>337</v>
      </c>
      <c r="F270" s="30">
        <f>F271+F273</f>
        <v>337</v>
      </c>
    </row>
    <row r="271" spans="1:10" s="31" customFormat="1" ht="63" x14ac:dyDescent="0.25">
      <c r="A271" s="32" t="s">
        <v>336</v>
      </c>
      <c r="B271" s="42" t="s">
        <v>102</v>
      </c>
      <c r="C271" s="49">
        <v>100</v>
      </c>
      <c r="D271" s="30">
        <f t="shared" ref="D271:E271" si="66">D272</f>
        <v>331.6</v>
      </c>
      <c r="E271" s="30">
        <f t="shared" si="66"/>
        <v>312</v>
      </c>
      <c r="F271" s="30">
        <f>F272</f>
        <v>312</v>
      </c>
    </row>
    <row r="272" spans="1:10" s="31" customFormat="1" ht="31.5" x14ac:dyDescent="0.25">
      <c r="A272" s="63" t="s">
        <v>8</v>
      </c>
      <c r="B272" s="42" t="s">
        <v>102</v>
      </c>
      <c r="C272" s="39">
        <v>120</v>
      </c>
      <c r="D272" s="51">
        <f>305.3+6.7+19.6</f>
        <v>331.6</v>
      </c>
      <c r="E272" s="51">
        <f>305.3+6.7</f>
        <v>312</v>
      </c>
      <c r="F272" s="51">
        <f>305.3+6.7</f>
        <v>312</v>
      </c>
    </row>
    <row r="273" spans="1:6" s="31" customFormat="1" ht="31.5" x14ac:dyDescent="0.25">
      <c r="A273" s="57" t="s">
        <v>12</v>
      </c>
      <c r="B273" s="42" t="s">
        <v>102</v>
      </c>
      <c r="C273" s="39">
        <v>200</v>
      </c>
      <c r="D273" s="30">
        <f t="shared" ref="D273:E273" si="67">D274</f>
        <v>25</v>
      </c>
      <c r="E273" s="30">
        <f t="shared" si="67"/>
        <v>25</v>
      </c>
      <c r="F273" s="30">
        <f>F274</f>
        <v>25</v>
      </c>
    </row>
    <row r="274" spans="1:6" s="31" customFormat="1" ht="31.5" x14ac:dyDescent="0.25">
      <c r="A274" s="63" t="s">
        <v>13</v>
      </c>
      <c r="B274" s="42" t="s">
        <v>102</v>
      </c>
      <c r="C274" s="39">
        <v>240</v>
      </c>
      <c r="D274" s="51">
        <v>25</v>
      </c>
      <c r="E274" s="51">
        <v>25</v>
      </c>
      <c r="F274" s="30">
        <v>25</v>
      </c>
    </row>
    <row r="275" spans="1:6" s="31" customFormat="1" ht="47.25" x14ac:dyDescent="0.25">
      <c r="A275" s="63" t="s">
        <v>168</v>
      </c>
      <c r="B275" s="42" t="s">
        <v>104</v>
      </c>
      <c r="C275" s="42"/>
      <c r="D275" s="30">
        <f t="shared" ref="D275:E275" si="68">D276+D278</f>
        <v>356.6</v>
      </c>
      <c r="E275" s="30">
        <f t="shared" si="68"/>
        <v>337</v>
      </c>
      <c r="F275" s="30">
        <f>F276+F278</f>
        <v>337</v>
      </c>
    </row>
    <row r="276" spans="1:6" s="31" customFormat="1" ht="63" x14ac:dyDescent="0.25">
      <c r="A276" s="32" t="s">
        <v>336</v>
      </c>
      <c r="B276" s="42" t="s">
        <v>104</v>
      </c>
      <c r="C276" s="42">
        <v>100</v>
      </c>
      <c r="D276" s="30">
        <f t="shared" ref="D276:E276" si="69">D277</f>
        <v>356.6</v>
      </c>
      <c r="E276" s="30">
        <f t="shared" si="69"/>
        <v>337</v>
      </c>
      <c r="F276" s="30">
        <f>F277</f>
        <v>337</v>
      </c>
    </row>
    <row r="277" spans="1:6" s="31" customFormat="1" ht="31.5" x14ac:dyDescent="0.25">
      <c r="A277" s="32" t="s">
        <v>8</v>
      </c>
      <c r="B277" s="42" t="s">
        <v>104</v>
      </c>
      <c r="C277" s="42">
        <v>120</v>
      </c>
      <c r="D277" s="43">
        <f>330.3+6.7+19.6</f>
        <v>356.6</v>
      </c>
      <c r="E277" s="43">
        <f>330.3+6.7</f>
        <v>337</v>
      </c>
      <c r="F277" s="43">
        <f>330.3+6.7</f>
        <v>337</v>
      </c>
    </row>
    <row r="278" spans="1:6" s="31" customFormat="1" ht="31.5" x14ac:dyDescent="0.25">
      <c r="A278" s="57" t="s">
        <v>12</v>
      </c>
      <c r="B278" s="42" t="s">
        <v>104</v>
      </c>
      <c r="C278" s="42">
        <v>200</v>
      </c>
      <c r="D278" s="30">
        <f t="shared" ref="D278:E278" si="70">D279</f>
        <v>0</v>
      </c>
      <c r="E278" s="30">
        <f t="shared" si="70"/>
        <v>0</v>
      </c>
      <c r="F278" s="30">
        <f>F279</f>
        <v>0</v>
      </c>
    </row>
    <row r="279" spans="1:6" s="31" customFormat="1" ht="31.5" x14ac:dyDescent="0.25">
      <c r="A279" s="63" t="s">
        <v>13</v>
      </c>
      <c r="B279" s="42" t="s">
        <v>104</v>
      </c>
      <c r="C279" s="42">
        <v>240</v>
      </c>
      <c r="D279" s="43"/>
      <c r="E279" s="43"/>
      <c r="F279" s="30"/>
    </row>
    <row r="280" spans="1:6" s="31" customFormat="1" ht="31.5" x14ac:dyDescent="0.25">
      <c r="A280" s="10" t="s">
        <v>2</v>
      </c>
      <c r="B280" s="8" t="s">
        <v>71</v>
      </c>
      <c r="C280" s="8"/>
      <c r="D280" s="30">
        <f>D281</f>
        <v>39747</v>
      </c>
      <c r="E280" s="30">
        <f t="shared" ref="E280:F280" si="71">E281</f>
        <v>35978.699999999997</v>
      </c>
      <c r="F280" s="30">
        <f t="shared" si="71"/>
        <v>35978.699999999997</v>
      </c>
    </row>
    <row r="281" spans="1:6" s="31" customFormat="1" ht="31.5" x14ac:dyDescent="0.25">
      <c r="A281" s="32" t="s">
        <v>330</v>
      </c>
      <c r="B281" s="8" t="s">
        <v>71</v>
      </c>
      <c r="C281" s="8">
        <v>600</v>
      </c>
      <c r="D281" s="30">
        <f t="shared" ref="D281:E281" si="72">D282</f>
        <v>39747</v>
      </c>
      <c r="E281" s="30">
        <f t="shared" si="72"/>
        <v>35978.699999999997</v>
      </c>
      <c r="F281" s="30">
        <f>F282</f>
        <v>35978.699999999997</v>
      </c>
    </row>
    <row r="282" spans="1:6" s="31" customFormat="1" x14ac:dyDescent="0.25">
      <c r="A282" s="32" t="s">
        <v>16</v>
      </c>
      <c r="B282" s="8" t="s">
        <v>71</v>
      </c>
      <c r="C282" s="8">
        <v>610</v>
      </c>
      <c r="D282" s="30">
        <v>39747</v>
      </c>
      <c r="E282" s="30">
        <v>35978.699999999997</v>
      </c>
      <c r="F282" s="30">
        <v>35978.699999999997</v>
      </c>
    </row>
    <row r="283" spans="1:6" s="31" customFormat="1" ht="47.25" x14ac:dyDescent="0.25">
      <c r="A283" s="10" t="s">
        <v>43</v>
      </c>
      <c r="B283" s="8" t="s">
        <v>72</v>
      </c>
      <c r="C283" s="8"/>
      <c r="D283" s="30">
        <f t="shared" ref="D283:E283" si="73">D284+D286</f>
        <v>636</v>
      </c>
      <c r="E283" s="30">
        <f t="shared" si="73"/>
        <v>636</v>
      </c>
      <c r="F283" s="30">
        <f>F284+F286</f>
        <v>636</v>
      </c>
    </row>
    <row r="284" spans="1:6" s="31" customFormat="1" ht="31.5" x14ac:dyDescent="0.25">
      <c r="A284" s="32" t="s">
        <v>12</v>
      </c>
      <c r="B284" s="8" t="s">
        <v>72</v>
      </c>
      <c r="C284" s="8">
        <v>200</v>
      </c>
      <c r="D284" s="30">
        <f t="shared" ref="D284:E284" si="74">D285</f>
        <v>0</v>
      </c>
      <c r="E284" s="30">
        <f t="shared" si="74"/>
        <v>0</v>
      </c>
      <c r="F284" s="30">
        <f>F285</f>
        <v>0</v>
      </c>
    </row>
    <row r="285" spans="1:6" s="31" customFormat="1" ht="31.5" x14ac:dyDescent="0.25">
      <c r="A285" s="34" t="s">
        <v>13</v>
      </c>
      <c r="B285" s="8" t="s">
        <v>72</v>
      </c>
      <c r="C285" s="8">
        <v>240</v>
      </c>
      <c r="D285" s="12"/>
      <c r="E285" s="12"/>
      <c r="F285" s="30"/>
    </row>
    <row r="286" spans="1:6" s="31" customFormat="1" ht="31.5" x14ac:dyDescent="0.25">
      <c r="A286" s="32" t="s">
        <v>330</v>
      </c>
      <c r="B286" s="8" t="s">
        <v>72</v>
      </c>
      <c r="C286" s="8">
        <v>600</v>
      </c>
      <c r="D286" s="30">
        <f t="shared" ref="D286:E286" si="75">D287</f>
        <v>636</v>
      </c>
      <c r="E286" s="30">
        <f t="shared" si="75"/>
        <v>636</v>
      </c>
      <c r="F286" s="30">
        <f>F287</f>
        <v>636</v>
      </c>
    </row>
    <row r="287" spans="1:6" s="31" customFormat="1" x14ac:dyDescent="0.25">
      <c r="A287" s="32" t="s">
        <v>16</v>
      </c>
      <c r="B287" s="8" t="s">
        <v>72</v>
      </c>
      <c r="C287" s="8">
        <v>610</v>
      </c>
      <c r="D287" s="12">
        <v>636</v>
      </c>
      <c r="E287" s="12">
        <v>636</v>
      </c>
      <c r="F287" s="30">
        <v>636</v>
      </c>
    </row>
    <row r="288" spans="1:6" s="31" customFormat="1" ht="31.5" x14ac:dyDescent="0.25">
      <c r="A288" s="10" t="s">
        <v>62</v>
      </c>
      <c r="B288" s="8" t="s">
        <v>73</v>
      </c>
      <c r="C288" s="8"/>
      <c r="D288" s="30">
        <f>D289+D291+D293</f>
        <v>177994.2</v>
      </c>
      <c r="E288" s="30">
        <f t="shared" ref="E288:F288" si="76">E289+E291+E293</f>
        <v>174178</v>
      </c>
      <c r="F288" s="30">
        <f t="shared" si="76"/>
        <v>174178</v>
      </c>
    </row>
    <row r="289" spans="1:6" s="31" customFormat="1" ht="63" x14ac:dyDescent="0.25">
      <c r="A289" s="32" t="s">
        <v>336</v>
      </c>
      <c r="B289" s="8" t="s">
        <v>73</v>
      </c>
      <c r="C289" s="8">
        <v>100</v>
      </c>
      <c r="D289" s="30">
        <f t="shared" ref="D289:E289" si="77">D290</f>
        <v>23635.5</v>
      </c>
      <c r="E289" s="30">
        <f t="shared" si="77"/>
        <v>23635.5</v>
      </c>
      <c r="F289" s="30">
        <f>F290</f>
        <v>23635.5</v>
      </c>
    </row>
    <row r="290" spans="1:6" s="31" customFormat="1" x14ac:dyDescent="0.25">
      <c r="A290" s="10" t="s">
        <v>33</v>
      </c>
      <c r="B290" s="8" t="s">
        <v>73</v>
      </c>
      <c r="C290" s="8">
        <v>110</v>
      </c>
      <c r="D290" s="12">
        <v>23635.5</v>
      </c>
      <c r="E290" s="12">
        <v>23635.5</v>
      </c>
      <c r="F290" s="12">
        <v>23635.5</v>
      </c>
    </row>
    <row r="291" spans="1:6" s="31" customFormat="1" ht="31.5" x14ac:dyDescent="0.25">
      <c r="A291" s="32" t="s">
        <v>12</v>
      </c>
      <c r="B291" s="8" t="s">
        <v>73</v>
      </c>
      <c r="C291" s="8">
        <v>200</v>
      </c>
      <c r="D291" s="30">
        <f t="shared" ref="D291:E291" si="78">D292</f>
        <v>204.3</v>
      </c>
      <c r="E291" s="30">
        <f t="shared" si="78"/>
        <v>204.3</v>
      </c>
      <c r="F291" s="30">
        <f>F292</f>
        <v>204.3</v>
      </c>
    </row>
    <row r="292" spans="1:6" s="31" customFormat="1" ht="31.5" x14ac:dyDescent="0.25">
      <c r="A292" s="34" t="s">
        <v>13</v>
      </c>
      <c r="B292" s="8" t="s">
        <v>73</v>
      </c>
      <c r="C292" s="8">
        <v>240</v>
      </c>
      <c r="D292" s="12">
        <v>204.3</v>
      </c>
      <c r="E292" s="12">
        <v>204.3</v>
      </c>
      <c r="F292" s="30">
        <v>204.3</v>
      </c>
    </row>
    <row r="293" spans="1:6" s="31" customFormat="1" ht="31.5" x14ac:dyDescent="0.25">
      <c r="A293" s="32" t="s">
        <v>330</v>
      </c>
      <c r="B293" s="8" t="s">
        <v>73</v>
      </c>
      <c r="C293" s="8">
        <v>600</v>
      </c>
      <c r="D293" s="30">
        <f t="shared" ref="D293:E293" si="79">D294</f>
        <v>154154.40000000002</v>
      </c>
      <c r="E293" s="30">
        <f t="shared" si="79"/>
        <v>150338.20000000001</v>
      </c>
      <c r="F293" s="30">
        <f>F294</f>
        <v>150338.20000000001</v>
      </c>
    </row>
    <row r="294" spans="1:6" s="31" customFormat="1" x14ac:dyDescent="0.25">
      <c r="A294" s="32" t="s">
        <v>16</v>
      </c>
      <c r="B294" s="8" t="s">
        <v>73</v>
      </c>
      <c r="C294" s="8">
        <v>610</v>
      </c>
      <c r="D294" s="12">
        <f>150338.2+1079.2+2737</f>
        <v>154154.40000000002</v>
      </c>
      <c r="E294" s="12">
        <v>150338.20000000001</v>
      </c>
      <c r="F294" s="30">
        <v>150338.20000000001</v>
      </c>
    </row>
    <row r="295" spans="1:6" s="31" customFormat="1" ht="47.25" x14ac:dyDescent="0.25">
      <c r="A295" s="10" t="s">
        <v>172</v>
      </c>
      <c r="B295" s="8" t="s">
        <v>216</v>
      </c>
      <c r="C295" s="8"/>
      <c r="D295" s="11">
        <f t="shared" ref="D295:E295" si="80">D296+D298</f>
        <v>2503.3000000000002</v>
      </c>
      <c r="E295" s="11">
        <f t="shared" si="80"/>
        <v>2611</v>
      </c>
      <c r="F295" s="11">
        <f>F296+F298</f>
        <v>2720.7</v>
      </c>
    </row>
    <row r="296" spans="1:6" s="31" customFormat="1" ht="31.5" x14ac:dyDescent="0.25">
      <c r="A296" s="10" t="s">
        <v>12</v>
      </c>
      <c r="B296" s="8" t="s">
        <v>216</v>
      </c>
      <c r="C296" s="8">
        <v>200</v>
      </c>
      <c r="D296" s="11">
        <f t="shared" ref="D296:E296" si="81">D297</f>
        <v>44.3</v>
      </c>
      <c r="E296" s="11">
        <f t="shared" si="81"/>
        <v>46.2</v>
      </c>
      <c r="F296" s="11">
        <f>F297</f>
        <v>48.1</v>
      </c>
    </row>
    <row r="297" spans="1:6" s="31" customFormat="1" ht="31.5" x14ac:dyDescent="0.25">
      <c r="A297" s="10" t="s">
        <v>13</v>
      </c>
      <c r="B297" s="8" t="s">
        <v>216</v>
      </c>
      <c r="C297" s="8">
        <v>240</v>
      </c>
      <c r="D297" s="14">
        <v>44.3</v>
      </c>
      <c r="E297" s="14">
        <v>46.2</v>
      </c>
      <c r="F297" s="11">
        <v>48.1</v>
      </c>
    </row>
    <row r="298" spans="1:6" s="31" customFormat="1" x14ac:dyDescent="0.25">
      <c r="A298" s="10" t="s">
        <v>95</v>
      </c>
      <c r="B298" s="8" t="s">
        <v>216</v>
      </c>
      <c r="C298" s="22">
        <v>300</v>
      </c>
      <c r="D298" s="11">
        <f t="shared" ref="D298:E298" si="82">D299</f>
        <v>2459</v>
      </c>
      <c r="E298" s="11">
        <f t="shared" si="82"/>
        <v>2564.8000000000002</v>
      </c>
      <c r="F298" s="11">
        <f>F299</f>
        <v>2672.6</v>
      </c>
    </row>
    <row r="299" spans="1:6" s="31" customFormat="1" x14ac:dyDescent="0.25">
      <c r="A299" s="10" t="s">
        <v>19</v>
      </c>
      <c r="B299" s="8" t="s">
        <v>216</v>
      </c>
      <c r="C299" s="23">
        <v>310</v>
      </c>
      <c r="D299" s="24">
        <v>2459</v>
      </c>
      <c r="E299" s="25">
        <v>2564.8000000000002</v>
      </c>
      <c r="F299" s="11">
        <v>2672.6</v>
      </c>
    </row>
    <row r="300" spans="1:6" s="31" customFormat="1" ht="110.25" x14ac:dyDescent="0.25">
      <c r="A300" s="63" t="s">
        <v>170</v>
      </c>
      <c r="B300" s="42" t="s">
        <v>199</v>
      </c>
      <c r="C300" s="42"/>
      <c r="D300" s="30">
        <f>D301</f>
        <v>356.6</v>
      </c>
      <c r="E300" s="30">
        <f t="shared" ref="E300:F300" si="83">E301</f>
        <v>337</v>
      </c>
      <c r="F300" s="30">
        <f t="shared" si="83"/>
        <v>337</v>
      </c>
    </row>
    <row r="301" spans="1:6" s="31" customFormat="1" ht="63" x14ac:dyDescent="0.25">
      <c r="A301" s="32" t="s">
        <v>336</v>
      </c>
      <c r="B301" s="42" t="s">
        <v>199</v>
      </c>
      <c r="C301" s="42">
        <v>100</v>
      </c>
      <c r="D301" s="30">
        <f t="shared" ref="D301:E301" si="84">D302</f>
        <v>356.6</v>
      </c>
      <c r="E301" s="30">
        <f t="shared" si="84"/>
        <v>337</v>
      </c>
      <c r="F301" s="30">
        <f>F302</f>
        <v>337</v>
      </c>
    </row>
    <row r="302" spans="1:6" s="31" customFormat="1" ht="31.5" x14ac:dyDescent="0.25">
      <c r="A302" s="32" t="s">
        <v>8</v>
      </c>
      <c r="B302" s="42" t="s">
        <v>199</v>
      </c>
      <c r="C302" s="42">
        <v>120</v>
      </c>
      <c r="D302" s="43">
        <f>330.3+6.7+19.6</f>
        <v>356.6</v>
      </c>
      <c r="E302" s="43">
        <f>330.3+6.7</f>
        <v>337</v>
      </c>
      <c r="F302" s="43">
        <f>330.3+6.7</f>
        <v>337</v>
      </c>
    </row>
    <row r="303" spans="1:6" s="31" customFormat="1" ht="63" x14ac:dyDescent="0.25">
      <c r="A303" s="10" t="s">
        <v>208</v>
      </c>
      <c r="B303" s="8" t="s">
        <v>224</v>
      </c>
      <c r="C303" s="8"/>
      <c r="D303" s="9">
        <f>D304</f>
        <v>131.69999999999999</v>
      </c>
      <c r="E303" s="9">
        <f t="shared" ref="E303:F304" si="85">E304</f>
        <v>65.900000000000006</v>
      </c>
      <c r="F303" s="9">
        <f t="shared" si="85"/>
        <v>65.900000000000006</v>
      </c>
    </row>
    <row r="304" spans="1:6" s="31" customFormat="1" ht="31.5" x14ac:dyDescent="0.25">
      <c r="A304" s="57" t="s">
        <v>12</v>
      </c>
      <c r="B304" s="8" t="s">
        <v>224</v>
      </c>
      <c r="C304" s="8">
        <v>200</v>
      </c>
      <c r="D304" s="9">
        <f>D305</f>
        <v>131.69999999999999</v>
      </c>
      <c r="E304" s="9">
        <f t="shared" si="85"/>
        <v>65.900000000000006</v>
      </c>
      <c r="F304" s="9">
        <f t="shared" si="85"/>
        <v>65.900000000000006</v>
      </c>
    </row>
    <row r="305" spans="1:6" s="31" customFormat="1" ht="31.5" x14ac:dyDescent="0.25">
      <c r="A305" s="57" t="s">
        <v>13</v>
      </c>
      <c r="B305" s="8" t="s">
        <v>224</v>
      </c>
      <c r="C305" s="8">
        <v>240</v>
      </c>
      <c r="D305" s="9">
        <v>131.69999999999999</v>
      </c>
      <c r="E305" s="15">
        <v>65.900000000000006</v>
      </c>
      <c r="F305" s="15">
        <v>65.900000000000006</v>
      </c>
    </row>
    <row r="306" spans="1:6" s="31" customFormat="1" ht="63" x14ac:dyDescent="0.25">
      <c r="A306" s="10" t="s">
        <v>109</v>
      </c>
      <c r="B306" s="8" t="s">
        <v>74</v>
      </c>
      <c r="C306" s="8"/>
      <c r="D306" s="30">
        <f t="shared" ref="D306:E306" si="86">D307+D309</f>
        <v>3216.4</v>
      </c>
      <c r="E306" s="30">
        <f t="shared" si="86"/>
        <v>3216.4</v>
      </c>
      <c r="F306" s="30">
        <f>F307+F309</f>
        <v>3216.4</v>
      </c>
    </row>
    <row r="307" spans="1:6" s="31" customFormat="1" ht="31.5" x14ac:dyDescent="0.25">
      <c r="A307" s="32" t="s">
        <v>12</v>
      </c>
      <c r="B307" s="8" t="s">
        <v>74</v>
      </c>
      <c r="C307" s="8">
        <v>200</v>
      </c>
      <c r="D307" s="30">
        <f t="shared" ref="D307:E307" si="87">D308</f>
        <v>161.80000000000001</v>
      </c>
      <c r="E307" s="30">
        <f t="shared" si="87"/>
        <v>161.80000000000001</v>
      </c>
      <c r="F307" s="30">
        <f>F308</f>
        <v>161.80000000000001</v>
      </c>
    </row>
    <row r="308" spans="1:6" s="31" customFormat="1" ht="31.5" x14ac:dyDescent="0.25">
      <c r="A308" s="34" t="s">
        <v>13</v>
      </c>
      <c r="B308" s="8" t="s">
        <v>74</v>
      </c>
      <c r="C308" s="8">
        <v>240</v>
      </c>
      <c r="D308" s="12">
        <v>161.80000000000001</v>
      </c>
      <c r="E308" s="12">
        <v>161.80000000000001</v>
      </c>
      <c r="F308" s="30">
        <v>161.80000000000001</v>
      </c>
    </row>
    <row r="309" spans="1:6" s="31" customFormat="1" ht="31.5" x14ac:dyDescent="0.25">
      <c r="A309" s="32" t="s">
        <v>330</v>
      </c>
      <c r="B309" s="8" t="s">
        <v>74</v>
      </c>
      <c r="C309" s="8">
        <v>600</v>
      </c>
      <c r="D309" s="30">
        <f t="shared" ref="D309:E309" si="88">D310</f>
        <v>3054.6</v>
      </c>
      <c r="E309" s="30">
        <f t="shared" si="88"/>
        <v>3054.6</v>
      </c>
      <c r="F309" s="30">
        <f>F310</f>
        <v>3054.6</v>
      </c>
    </row>
    <row r="310" spans="1:6" s="31" customFormat="1" x14ac:dyDescent="0.25">
      <c r="A310" s="32" t="s">
        <v>16</v>
      </c>
      <c r="B310" s="8" t="s">
        <v>74</v>
      </c>
      <c r="C310" s="8">
        <v>610</v>
      </c>
      <c r="D310" s="12">
        <v>3054.6</v>
      </c>
      <c r="E310" s="12">
        <v>3054.6</v>
      </c>
      <c r="F310" s="30">
        <v>3054.6</v>
      </c>
    </row>
    <row r="311" spans="1:6" s="31" customFormat="1" ht="126" x14ac:dyDescent="0.25">
      <c r="A311" s="10" t="s">
        <v>111</v>
      </c>
      <c r="B311" s="8" t="s">
        <v>67</v>
      </c>
      <c r="C311" s="8"/>
      <c r="D311" s="30">
        <f t="shared" ref="D311:E311" si="89">D312+D314</f>
        <v>111.9</v>
      </c>
      <c r="E311" s="30">
        <f t="shared" si="89"/>
        <v>111.9</v>
      </c>
      <c r="F311" s="30">
        <f>F312+F314</f>
        <v>111.9</v>
      </c>
    </row>
    <row r="312" spans="1:6" s="31" customFormat="1" ht="63" x14ac:dyDescent="0.25">
      <c r="A312" s="32" t="s">
        <v>336</v>
      </c>
      <c r="B312" s="8" t="s">
        <v>67</v>
      </c>
      <c r="C312" s="8">
        <v>100</v>
      </c>
      <c r="D312" s="30">
        <f t="shared" ref="D312:E312" si="90">D313</f>
        <v>96.9</v>
      </c>
      <c r="E312" s="30">
        <f t="shared" si="90"/>
        <v>96.9</v>
      </c>
      <c r="F312" s="30">
        <f>F313</f>
        <v>96.9</v>
      </c>
    </row>
    <row r="313" spans="1:6" s="31" customFormat="1" x14ac:dyDescent="0.25">
      <c r="A313" s="10" t="s">
        <v>33</v>
      </c>
      <c r="B313" s="8" t="s">
        <v>67</v>
      </c>
      <c r="C313" s="8">
        <v>110</v>
      </c>
      <c r="D313" s="12">
        <v>96.9</v>
      </c>
      <c r="E313" s="12">
        <v>96.9</v>
      </c>
      <c r="F313" s="30">
        <v>96.9</v>
      </c>
    </row>
    <row r="314" spans="1:6" s="31" customFormat="1" ht="31.5" x14ac:dyDescent="0.25">
      <c r="A314" s="32" t="s">
        <v>12</v>
      </c>
      <c r="B314" s="8" t="s">
        <v>67</v>
      </c>
      <c r="C314" s="8">
        <v>200</v>
      </c>
      <c r="D314" s="30">
        <f t="shared" ref="D314:E314" si="91">D315</f>
        <v>15</v>
      </c>
      <c r="E314" s="30">
        <f t="shared" si="91"/>
        <v>15</v>
      </c>
      <c r="F314" s="30">
        <f>F315</f>
        <v>15</v>
      </c>
    </row>
    <row r="315" spans="1:6" s="31" customFormat="1" ht="31.5" x14ac:dyDescent="0.25">
      <c r="A315" s="34" t="s">
        <v>13</v>
      </c>
      <c r="B315" s="8" t="s">
        <v>67</v>
      </c>
      <c r="C315" s="8">
        <v>240</v>
      </c>
      <c r="D315" s="12">
        <v>15</v>
      </c>
      <c r="E315" s="12">
        <v>15</v>
      </c>
      <c r="F315" s="30">
        <v>15</v>
      </c>
    </row>
    <row r="316" spans="1:6" s="31" customFormat="1" ht="63" x14ac:dyDescent="0.25">
      <c r="A316" s="10" t="s">
        <v>65</v>
      </c>
      <c r="B316" s="64" t="s">
        <v>66</v>
      </c>
      <c r="C316" s="8"/>
      <c r="D316" s="30">
        <f t="shared" ref="D316:E316" si="92">D317+D319</f>
        <v>138.5</v>
      </c>
      <c r="E316" s="30">
        <f t="shared" si="92"/>
        <v>138.5</v>
      </c>
      <c r="F316" s="30">
        <f>F317+F319</f>
        <v>138.5</v>
      </c>
    </row>
    <row r="317" spans="1:6" s="31" customFormat="1" ht="63" x14ac:dyDescent="0.25">
      <c r="A317" s="32" t="s">
        <v>336</v>
      </c>
      <c r="B317" s="64" t="s">
        <v>66</v>
      </c>
      <c r="C317" s="8">
        <v>100</v>
      </c>
      <c r="D317" s="30">
        <f t="shared" ref="D317:E317" si="93">D318</f>
        <v>99.6</v>
      </c>
      <c r="E317" s="30">
        <f t="shared" si="93"/>
        <v>99.6</v>
      </c>
      <c r="F317" s="30">
        <f>F318</f>
        <v>99.6</v>
      </c>
    </row>
    <row r="318" spans="1:6" s="31" customFormat="1" x14ac:dyDescent="0.25">
      <c r="A318" s="10" t="s">
        <v>33</v>
      </c>
      <c r="B318" s="64" t="s">
        <v>66</v>
      </c>
      <c r="C318" s="8">
        <v>110</v>
      </c>
      <c r="D318" s="12">
        <v>99.6</v>
      </c>
      <c r="E318" s="12">
        <v>99.6</v>
      </c>
      <c r="F318" s="30">
        <v>99.6</v>
      </c>
    </row>
    <row r="319" spans="1:6" s="31" customFormat="1" ht="31.5" x14ac:dyDescent="0.25">
      <c r="A319" s="32" t="s">
        <v>12</v>
      </c>
      <c r="B319" s="64" t="s">
        <v>66</v>
      </c>
      <c r="C319" s="8">
        <v>200</v>
      </c>
      <c r="D319" s="30">
        <f t="shared" ref="D319:E319" si="94">D320</f>
        <v>38.9</v>
      </c>
      <c r="E319" s="30">
        <f t="shared" si="94"/>
        <v>38.9</v>
      </c>
      <c r="F319" s="30">
        <f>F320</f>
        <v>38.9</v>
      </c>
    </row>
    <row r="320" spans="1:6" s="31" customFormat="1" ht="31.5" x14ac:dyDescent="0.25">
      <c r="A320" s="34" t="s">
        <v>13</v>
      </c>
      <c r="B320" s="64" t="s">
        <v>66</v>
      </c>
      <c r="C320" s="8">
        <v>240</v>
      </c>
      <c r="D320" s="12">
        <v>38.9</v>
      </c>
      <c r="E320" s="12">
        <v>38.9</v>
      </c>
      <c r="F320" s="30">
        <v>38.9</v>
      </c>
    </row>
    <row r="321" spans="1:6" s="31" customFormat="1" ht="47.25" x14ac:dyDescent="0.25">
      <c r="A321" s="10" t="s">
        <v>127</v>
      </c>
      <c r="B321" s="8" t="s">
        <v>69</v>
      </c>
      <c r="C321" s="8"/>
      <c r="D321" s="30">
        <f t="shared" ref="D321:F322" si="95">D322</f>
        <v>3503.8</v>
      </c>
      <c r="E321" s="30">
        <f t="shared" si="95"/>
        <v>3503.8</v>
      </c>
      <c r="F321" s="30">
        <f t="shared" si="95"/>
        <v>3503.8</v>
      </c>
    </row>
    <row r="322" spans="1:6" s="50" customFormat="1" ht="18.75" x14ac:dyDescent="0.3">
      <c r="A322" s="10" t="s">
        <v>70</v>
      </c>
      <c r="B322" s="8" t="s">
        <v>69</v>
      </c>
      <c r="C322" s="8">
        <v>300</v>
      </c>
      <c r="D322" s="30">
        <f t="shared" si="95"/>
        <v>3503.8</v>
      </c>
      <c r="E322" s="30">
        <f t="shared" si="95"/>
        <v>3503.8</v>
      </c>
      <c r="F322" s="30">
        <f t="shared" si="95"/>
        <v>3503.8</v>
      </c>
    </row>
    <row r="323" spans="1:6" s="31" customFormat="1" x14ac:dyDescent="0.25">
      <c r="A323" s="10" t="s">
        <v>19</v>
      </c>
      <c r="B323" s="8" t="s">
        <v>69</v>
      </c>
      <c r="C323" s="8">
        <v>310</v>
      </c>
      <c r="D323" s="12">
        <v>3503.8</v>
      </c>
      <c r="E323" s="12">
        <v>3503.8</v>
      </c>
      <c r="F323" s="30">
        <v>3503.8</v>
      </c>
    </row>
    <row r="324" spans="1:6" s="31" customFormat="1" ht="47.25" x14ac:dyDescent="0.25">
      <c r="A324" s="32" t="s">
        <v>171</v>
      </c>
      <c r="B324" s="42" t="s">
        <v>101</v>
      </c>
      <c r="C324" s="42"/>
      <c r="D324" s="30">
        <f>D325</f>
        <v>356.6</v>
      </c>
      <c r="E324" s="30">
        <f t="shared" ref="E324:F324" si="96">E325</f>
        <v>337</v>
      </c>
      <c r="F324" s="30">
        <f t="shared" si="96"/>
        <v>337</v>
      </c>
    </row>
    <row r="325" spans="1:6" s="31" customFormat="1" ht="63" x14ac:dyDescent="0.25">
      <c r="A325" s="32" t="s">
        <v>336</v>
      </c>
      <c r="B325" s="42" t="s">
        <v>101</v>
      </c>
      <c r="C325" s="42">
        <v>100</v>
      </c>
      <c r="D325" s="30">
        <f t="shared" ref="D325:E325" si="97">D326</f>
        <v>356.6</v>
      </c>
      <c r="E325" s="30">
        <f t="shared" si="97"/>
        <v>337</v>
      </c>
      <c r="F325" s="30">
        <f>F326</f>
        <v>337</v>
      </c>
    </row>
    <row r="326" spans="1:6" s="31" customFormat="1" ht="31.5" x14ac:dyDescent="0.25">
      <c r="A326" s="32" t="s">
        <v>8</v>
      </c>
      <c r="B326" s="42" t="s">
        <v>101</v>
      </c>
      <c r="C326" s="42">
        <v>120</v>
      </c>
      <c r="D326" s="43">
        <f>330.3+6.7+19.6</f>
        <v>356.6</v>
      </c>
      <c r="E326" s="43">
        <f>330.3+6.7</f>
        <v>337</v>
      </c>
      <c r="F326" s="43">
        <f>330.3+6.7</f>
        <v>337</v>
      </c>
    </row>
    <row r="327" spans="1:6" s="31" customFormat="1" ht="47.25" x14ac:dyDescent="0.25">
      <c r="A327" s="10" t="s">
        <v>272</v>
      </c>
      <c r="B327" s="88" t="s">
        <v>273</v>
      </c>
      <c r="C327" s="8"/>
      <c r="D327" s="9">
        <f>D328+D330</f>
        <v>11976.6</v>
      </c>
      <c r="E327" s="9">
        <f t="shared" ref="E327:F327" si="98">E328+E330</f>
        <v>11976.6</v>
      </c>
      <c r="F327" s="9">
        <f t="shared" si="98"/>
        <v>11976.7</v>
      </c>
    </row>
    <row r="328" spans="1:6" s="31" customFormat="1" ht="63" x14ac:dyDescent="0.25">
      <c r="A328" s="57" t="s">
        <v>336</v>
      </c>
      <c r="B328" s="88" t="s">
        <v>273</v>
      </c>
      <c r="C328" s="58">
        <v>100</v>
      </c>
      <c r="D328" s="9">
        <f>D329</f>
        <v>1406.2</v>
      </c>
      <c r="E328" s="9">
        <f>E329</f>
        <v>1406.2</v>
      </c>
      <c r="F328" s="9">
        <f>F329</f>
        <v>1406.2</v>
      </c>
    </row>
    <row r="329" spans="1:6" s="31" customFormat="1" x14ac:dyDescent="0.25">
      <c r="A329" s="57" t="s">
        <v>33</v>
      </c>
      <c r="B329" s="88" t="s">
        <v>273</v>
      </c>
      <c r="C329" s="58">
        <v>110</v>
      </c>
      <c r="D329" s="9">
        <v>1406.2</v>
      </c>
      <c r="E329" s="9">
        <v>1406.2</v>
      </c>
      <c r="F329" s="9">
        <v>1406.2</v>
      </c>
    </row>
    <row r="330" spans="1:6" s="31" customFormat="1" ht="31.5" x14ac:dyDescent="0.25">
      <c r="A330" s="10" t="s">
        <v>330</v>
      </c>
      <c r="B330" s="88" t="s">
        <v>273</v>
      </c>
      <c r="C330" s="8">
        <v>600</v>
      </c>
      <c r="D330" s="9">
        <f>D331</f>
        <v>10570.4</v>
      </c>
      <c r="E330" s="9">
        <f>E331</f>
        <v>10570.4</v>
      </c>
      <c r="F330" s="9">
        <f>F331</f>
        <v>10570.5</v>
      </c>
    </row>
    <row r="331" spans="1:6" s="31" customFormat="1" x14ac:dyDescent="0.25">
      <c r="A331" s="10" t="s">
        <v>16</v>
      </c>
      <c r="B331" s="88" t="s">
        <v>273</v>
      </c>
      <c r="C331" s="8">
        <v>610</v>
      </c>
      <c r="D331" s="9">
        <f>11086.6-516.2</f>
        <v>10570.4</v>
      </c>
      <c r="E331" s="9">
        <f>11086.6-516.2</f>
        <v>10570.4</v>
      </c>
      <c r="F331" s="9">
        <f>10597.5-27</f>
        <v>10570.5</v>
      </c>
    </row>
    <row r="332" spans="1:6" s="29" customFormat="1" x14ac:dyDescent="0.25">
      <c r="A332" s="32" t="s">
        <v>233</v>
      </c>
      <c r="B332" s="8" t="s">
        <v>35</v>
      </c>
      <c r="C332" s="8"/>
      <c r="D332" s="30">
        <f>D336+D346+D333+D349</f>
        <v>11744</v>
      </c>
      <c r="E332" s="30">
        <f>E336+E346</f>
        <v>1099.6999999999998</v>
      </c>
      <c r="F332" s="30">
        <f>F336+F346</f>
        <v>1135.4000000000001</v>
      </c>
    </row>
    <row r="333" spans="1:6" s="29" customFormat="1" ht="31.5" x14ac:dyDescent="0.25">
      <c r="A333" s="10" t="s">
        <v>341</v>
      </c>
      <c r="B333" s="92" t="s">
        <v>300</v>
      </c>
      <c r="C333" s="92"/>
      <c r="D333" s="38">
        <f>D334</f>
        <v>62.699999999999996</v>
      </c>
      <c r="E333" s="30"/>
      <c r="F333" s="30"/>
    </row>
    <row r="334" spans="1:6" s="29" customFormat="1" ht="31.5" x14ac:dyDescent="0.25">
      <c r="A334" s="10" t="s">
        <v>12</v>
      </c>
      <c r="B334" s="92" t="s">
        <v>300</v>
      </c>
      <c r="C334" s="92">
        <v>200</v>
      </c>
      <c r="D334" s="38">
        <f>D335</f>
        <v>62.699999999999996</v>
      </c>
      <c r="E334" s="30"/>
      <c r="F334" s="30"/>
    </row>
    <row r="335" spans="1:6" s="29" customFormat="1" ht="31.5" x14ac:dyDescent="0.25">
      <c r="A335" s="10" t="s">
        <v>13</v>
      </c>
      <c r="B335" s="92" t="s">
        <v>300</v>
      </c>
      <c r="C335" s="92">
        <v>240</v>
      </c>
      <c r="D335" s="38">
        <f>57.8+4.9</f>
        <v>62.699999999999996</v>
      </c>
      <c r="E335" s="30"/>
      <c r="F335" s="30"/>
    </row>
    <row r="336" spans="1:6" s="31" customFormat="1" ht="63" x14ac:dyDescent="0.25">
      <c r="A336" s="65" t="s">
        <v>78</v>
      </c>
      <c r="B336" s="8" t="s">
        <v>79</v>
      </c>
      <c r="C336" s="8"/>
      <c r="D336" s="30">
        <f>D338+D341+D343</f>
        <v>822.2</v>
      </c>
      <c r="E336" s="30">
        <f>E338+E341</f>
        <v>644.69999999999993</v>
      </c>
      <c r="F336" s="30">
        <f>F338+F341</f>
        <v>680.4</v>
      </c>
    </row>
    <row r="337" spans="1:12" s="31" customFormat="1" ht="31.5" x14ac:dyDescent="0.25">
      <c r="A337" s="65" t="s">
        <v>342</v>
      </c>
      <c r="B337" s="8" t="s">
        <v>137</v>
      </c>
      <c r="C337" s="8"/>
      <c r="D337" s="30">
        <f>D338</f>
        <v>578.4</v>
      </c>
      <c r="E337" s="30">
        <f t="shared" ref="E337:F337" si="99">E338</f>
        <v>595.4</v>
      </c>
      <c r="F337" s="30">
        <f t="shared" si="99"/>
        <v>629.4</v>
      </c>
    </row>
    <row r="338" spans="1:12" s="31" customFormat="1" ht="63" x14ac:dyDescent="0.25">
      <c r="A338" s="32" t="s">
        <v>336</v>
      </c>
      <c r="B338" s="8" t="s">
        <v>137</v>
      </c>
      <c r="C338" s="8">
        <v>100</v>
      </c>
      <c r="D338" s="30">
        <f t="shared" ref="D338:E338" si="100">D339</f>
        <v>578.4</v>
      </c>
      <c r="E338" s="30">
        <f t="shared" si="100"/>
        <v>595.4</v>
      </c>
      <c r="F338" s="30">
        <f>F339</f>
        <v>629.4</v>
      </c>
    </row>
    <row r="339" spans="1:12" s="31" customFormat="1" ht="31.5" x14ac:dyDescent="0.25">
      <c r="A339" s="32" t="s">
        <v>8</v>
      </c>
      <c r="B339" s="8" t="s">
        <v>137</v>
      </c>
      <c r="C339" s="8">
        <v>120</v>
      </c>
      <c r="D339" s="12">
        <v>578.4</v>
      </c>
      <c r="E339" s="12">
        <v>595.4</v>
      </c>
      <c r="F339" s="30">
        <v>629.4</v>
      </c>
    </row>
    <row r="340" spans="1:12" s="31" customFormat="1" ht="31.5" x14ac:dyDescent="0.25">
      <c r="A340" s="32" t="s">
        <v>236</v>
      </c>
      <c r="B340" s="8" t="s">
        <v>120</v>
      </c>
      <c r="C340" s="8"/>
      <c r="D340" s="12">
        <f>D341</f>
        <v>47.6</v>
      </c>
      <c r="E340" s="12">
        <f t="shared" ref="E340:F340" si="101">E341</f>
        <v>49.3</v>
      </c>
      <c r="F340" s="12">
        <f t="shared" si="101"/>
        <v>51</v>
      </c>
    </row>
    <row r="341" spans="1:12" s="31" customFormat="1" ht="63" x14ac:dyDescent="0.25">
      <c r="A341" s="32" t="s">
        <v>336</v>
      </c>
      <c r="B341" s="8" t="s">
        <v>120</v>
      </c>
      <c r="C341" s="8">
        <v>100</v>
      </c>
      <c r="D341" s="30">
        <f t="shared" ref="D341:E341" si="102">D342</f>
        <v>47.6</v>
      </c>
      <c r="E341" s="30">
        <f t="shared" si="102"/>
        <v>49.3</v>
      </c>
      <c r="F341" s="30">
        <f>F342</f>
        <v>51</v>
      </c>
    </row>
    <row r="342" spans="1:12" s="31" customFormat="1" ht="31.5" x14ac:dyDescent="0.25">
      <c r="A342" s="32" t="s">
        <v>8</v>
      </c>
      <c r="B342" s="8" t="s">
        <v>120</v>
      </c>
      <c r="C342" s="8">
        <v>120</v>
      </c>
      <c r="D342" s="12">
        <v>47.6</v>
      </c>
      <c r="E342" s="12">
        <v>49.3</v>
      </c>
      <c r="F342" s="30">
        <v>51</v>
      </c>
    </row>
    <row r="343" spans="1:12" s="31" customFormat="1" ht="173.25" x14ac:dyDescent="0.25">
      <c r="A343" s="57" t="s">
        <v>343</v>
      </c>
      <c r="B343" s="20" t="s">
        <v>299</v>
      </c>
      <c r="C343" s="8"/>
      <c r="D343" s="38">
        <f>D344</f>
        <v>196.2</v>
      </c>
      <c r="E343" s="12"/>
      <c r="F343" s="30"/>
    </row>
    <row r="344" spans="1:12" s="31" customFormat="1" ht="31.5" x14ac:dyDescent="0.25">
      <c r="A344" s="32" t="s">
        <v>12</v>
      </c>
      <c r="B344" s="20" t="s">
        <v>299</v>
      </c>
      <c r="C344" s="39">
        <v>200</v>
      </c>
      <c r="D344" s="38">
        <f>D345</f>
        <v>196.2</v>
      </c>
      <c r="E344" s="12"/>
      <c r="F344" s="30"/>
    </row>
    <row r="345" spans="1:12" s="31" customFormat="1" ht="31.5" x14ac:dyDescent="0.25">
      <c r="A345" s="32" t="s">
        <v>13</v>
      </c>
      <c r="B345" s="20" t="s">
        <v>299</v>
      </c>
      <c r="C345" s="39">
        <v>240</v>
      </c>
      <c r="D345" s="38">
        <v>196.2</v>
      </c>
      <c r="E345" s="12"/>
      <c r="F345" s="30"/>
    </row>
    <row r="346" spans="1:12" s="31" customFormat="1" x14ac:dyDescent="0.25">
      <c r="A346" s="76" t="s">
        <v>240</v>
      </c>
      <c r="B346" s="8" t="s">
        <v>239</v>
      </c>
      <c r="C346" s="8"/>
      <c r="D346" s="30">
        <f t="shared" ref="D346:F346" si="103">D347</f>
        <v>1203.5999999999999</v>
      </c>
      <c r="E346" s="30">
        <f t="shared" si="103"/>
        <v>455</v>
      </c>
      <c r="F346" s="30">
        <f t="shared" si="103"/>
        <v>455</v>
      </c>
    </row>
    <row r="347" spans="1:12" s="31" customFormat="1" x14ac:dyDescent="0.25">
      <c r="A347" s="32" t="s">
        <v>14</v>
      </c>
      <c r="B347" s="8" t="s">
        <v>239</v>
      </c>
      <c r="C347" s="42">
        <v>800</v>
      </c>
      <c r="D347" s="38">
        <f>D348</f>
        <v>1203.5999999999999</v>
      </c>
      <c r="E347" s="38">
        <f t="shared" ref="E347:F347" si="104">E348</f>
        <v>455</v>
      </c>
      <c r="F347" s="38">
        <f t="shared" si="104"/>
        <v>455</v>
      </c>
    </row>
    <row r="348" spans="1:12" s="31" customFormat="1" ht="47.25" x14ac:dyDescent="0.25">
      <c r="A348" s="93" t="s">
        <v>241</v>
      </c>
      <c r="B348" s="8" t="s">
        <v>239</v>
      </c>
      <c r="C348" s="42">
        <v>810</v>
      </c>
      <c r="D348" s="38">
        <v>1203.5999999999999</v>
      </c>
      <c r="E348" s="94">
        <f>446.1+8.9</f>
        <v>455</v>
      </c>
      <c r="F348" s="38">
        <f>446.1+8.9</f>
        <v>455</v>
      </c>
    </row>
    <row r="349" spans="1:12" s="31" customFormat="1" ht="47.25" x14ac:dyDescent="0.25">
      <c r="A349" s="110" t="s">
        <v>370</v>
      </c>
      <c r="B349" s="92" t="s">
        <v>371</v>
      </c>
      <c r="C349" s="92"/>
      <c r="D349" s="38">
        <f>D350</f>
        <v>9655.5</v>
      </c>
      <c r="E349" s="38">
        <f t="shared" ref="E349:F350" si="105">E350</f>
        <v>0</v>
      </c>
      <c r="F349" s="30">
        <f t="shared" si="105"/>
        <v>0</v>
      </c>
    </row>
    <row r="350" spans="1:12" s="31" customFormat="1" ht="31.5" x14ac:dyDescent="0.25">
      <c r="A350" s="47" t="s">
        <v>12</v>
      </c>
      <c r="B350" s="92" t="s">
        <v>371</v>
      </c>
      <c r="C350" s="92">
        <v>200</v>
      </c>
      <c r="D350" s="38">
        <f>D351</f>
        <v>9655.5</v>
      </c>
      <c r="E350" s="38">
        <f t="shared" si="105"/>
        <v>0</v>
      </c>
      <c r="F350" s="30">
        <f t="shared" si="105"/>
        <v>0</v>
      </c>
    </row>
    <row r="351" spans="1:12" s="31" customFormat="1" ht="31.5" x14ac:dyDescent="0.25">
      <c r="A351" s="47" t="s">
        <v>13</v>
      </c>
      <c r="B351" s="92" t="s">
        <v>371</v>
      </c>
      <c r="C351" s="92">
        <v>240</v>
      </c>
      <c r="D351" s="38">
        <v>9655.5</v>
      </c>
      <c r="E351" s="13">
        <v>0</v>
      </c>
      <c r="F351" s="13">
        <v>0</v>
      </c>
    </row>
    <row r="352" spans="1:12" s="29" customFormat="1" x14ac:dyDescent="0.25">
      <c r="A352" s="48" t="s">
        <v>146</v>
      </c>
      <c r="B352" s="41" t="s">
        <v>29</v>
      </c>
      <c r="C352" s="41"/>
      <c r="D352" s="28">
        <f>D353+D361+D376+D383+D392</f>
        <v>37541.899999999994</v>
      </c>
      <c r="E352" s="28">
        <f>E353+E361+E376+E383</f>
        <v>27264.9</v>
      </c>
      <c r="F352" s="28">
        <f>F353+F361+F376+F383</f>
        <v>36613.999999999993</v>
      </c>
      <c r="G352" s="52">
        <f>D356+D364+D367+D375</f>
        <v>29036.299999999996</v>
      </c>
      <c r="H352" s="52">
        <f>E356+E364+E367+E375</f>
        <v>27134.9</v>
      </c>
      <c r="I352" s="52">
        <f>F356+F364+F367+F375</f>
        <v>36478.999999999993</v>
      </c>
      <c r="J352" s="52"/>
      <c r="K352" s="52"/>
      <c r="L352" s="52"/>
    </row>
    <row r="353" spans="1:6" s="31" customFormat="1" x14ac:dyDescent="0.25">
      <c r="A353" s="32" t="s">
        <v>7</v>
      </c>
      <c r="B353" s="42" t="s">
        <v>99</v>
      </c>
      <c r="C353" s="42"/>
      <c r="D353" s="30">
        <f t="shared" ref="D353:E353" si="106">D355</f>
        <v>1365</v>
      </c>
      <c r="E353" s="30">
        <f t="shared" si="106"/>
        <v>1086.5</v>
      </c>
      <c r="F353" s="30">
        <f>F355</f>
        <v>1098.5999999999999</v>
      </c>
    </row>
    <row r="354" spans="1:6" s="31" customFormat="1" x14ac:dyDescent="0.25">
      <c r="A354" s="32" t="s">
        <v>9</v>
      </c>
      <c r="B354" s="42" t="s">
        <v>87</v>
      </c>
      <c r="C354" s="42"/>
      <c r="D354" s="30">
        <f>D355+D357+D359</f>
        <v>1380.8</v>
      </c>
      <c r="E354" s="30">
        <f t="shared" ref="D354:E355" si="107">E355</f>
        <v>1086.5</v>
      </c>
      <c r="F354" s="30">
        <f>F355</f>
        <v>1098.5999999999999</v>
      </c>
    </row>
    <row r="355" spans="1:6" s="31" customFormat="1" ht="63" x14ac:dyDescent="0.25">
      <c r="A355" s="32" t="s">
        <v>344</v>
      </c>
      <c r="B355" s="42" t="s">
        <v>87</v>
      </c>
      <c r="C355" s="42">
        <v>100</v>
      </c>
      <c r="D355" s="30">
        <f t="shared" si="107"/>
        <v>1365</v>
      </c>
      <c r="E355" s="30">
        <f t="shared" si="107"/>
        <v>1086.5</v>
      </c>
      <c r="F355" s="30">
        <f>F356</f>
        <v>1098.5999999999999</v>
      </c>
    </row>
    <row r="356" spans="1:6" s="31" customFormat="1" ht="31.5" x14ac:dyDescent="0.25">
      <c r="A356" s="32" t="s">
        <v>8</v>
      </c>
      <c r="B356" s="42" t="s">
        <v>87</v>
      </c>
      <c r="C356" s="42">
        <v>120</v>
      </c>
      <c r="D356" s="30">
        <v>1365</v>
      </c>
      <c r="E356" s="30">
        <v>1086.5</v>
      </c>
      <c r="F356" s="30">
        <v>1098.5999999999999</v>
      </c>
    </row>
    <row r="357" spans="1:6" s="31" customFormat="1" ht="31.5" x14ac:dyDescent="0.25">
      <c r="A357" s="10" t="s">
        <v>12</v>
      </c>
      <c r="B357" s="8" t="s">
        <v>87</v>
      </c>
      <c r="C357" s="8">
        <v>200</v>
      </c>
      <c r="D357" s="13">
        <f>D358</f>
        <v>8.6999999999999993</v>
      </c>
      <c r="E357" s="15">
        <f>E358</f>
        <v>0</v>
      </c>
      <c r="F357" s="15">
        <f>F358</f>
        <v>0</v>
      </c>
    </row>
    <row r="358" spans="1:6" s="31" customFormat="1" ht="31.5" x14ac:dyDescent="0.25">
      <c r="A358" s="10" t="s">
        <v>13</v>
      </c>
      <c r="B358" s="8" t="s">
        <v>87</v>
      </c>
      <c r="C358" s="8">
        <v>240</v>
      </c>
      <c r="D358" s="13">
        <v>8.6999999999999993</v>
      </c>
      <c r="E358" s="15">
        <v>0</v>
      </c>
      <c r="F358" s="15">
        <v>0</v>
      </c>
    </row>
    <row r="359" spans="1:6" s="31" customFormat="1" x14ac:dyDescent="0.25">
      <c r="A359" s="10" t="s">
        <v>14</v>
      </c>
      <c r="B359" s="8" t="s">
        <v>87</v>
      </c>
      <c r="C359" s="8">
        <v>800</v>
      </c>
      <c r="D359" s="13">
        <f>D360</f>
        <v>7.1</v>
      </c>
      <c r="E359" s="15">
        <f>E360</f>
        <v>0</v>
      </c>
      <c r="F359" s="15">
        <f>F360</f>
        <v>0</v>
      </c>
    </row>
    <row r="360" spans="1:6" s="31" customFormat="1" x14ac:dyDescent="0.25">
      <c r="A360" s="121" t="s">
        <v>15</v>
      </c>
      <c r="B360" s="8" t="s">
        <v>87</v>
      </c>
      <c r="C360" s="66">
        <v>850</v>
      </c>
      <c r="D360" s="13">
        <v>7.1</v>
      </c>
      <c r="E360" s="15">
        <v>0</v>
      </c>
      <c r="F360" s="15">
        <v>0</v>
      </c>
    </row>
    <row r="361" spans="1:6" s="31" customFormat="1" x14ac:dyDescent="0.25">
      <c r="A361" s="10" t="s">
        <v>10</v>
      </c>
      <c r="B361" s="42" t="s">
        <v>80</v>
      </c>
      <c r="C361" s="42"/>
      <c r="D361" s="30">
        <f>D362+D365+D373+D370</f>
        <v>28765.299999999996</v>
      </c>
      <c r="E361" s="30">
        <f>E362+E365+E373</f>
        <v>26048.400000000001</v>
      </c>
      <c r="F361" s="30">
        <f>F362+F365+F373</f>
        <v>35380.399999999994</v>
      </c>
    </row>
    <row r="362" spans="1:6" s="31" customFormat="1" ht="31.5" x14ac:dyDescent="0.25">
      <c r="A362" s="10" t="s">
        <v>129</v>
      </c>
      <c r="B362" s="42" t="s">
        <v>128</v>
      </c>
      <c r="C362" s="42"/>
      <c r="D362" s="30">
        <f t="shared" ref="D362:E363" si="108">D363</f>
        <v>2270.1</v>
      </c>
      <c r="E362" s="30">
        <f t="shared" si="108"/>
        <v>1784.9</v>
      </c>
      <c r="F362" s="30">
        <f>F363</f>
        <v>2331.1</v>
      </c>
    </row>
    <row r="363" spans="1:6" s="31" customFormat="1" ht="63" x14ac:dyDescent="0.25">
      <c r="A363" s="32" t="s">
        <v>344</v>
      </c>
      <c r="B363" s="42" t="s">
        <v>128</v>
      </c>
      <c r="C363" s="42">
        <v>100</v>
      </c>
      <c r="D363" s="30">
        <f t="shared" si="108"/>
        <v>2270.1</v>
      </c>
      <c r="E363" s="30">
        <f t="shared" si="108"/>
        <v>1784.9</v>
      </c>
      <c r="F363" s="30">
        <f>F364</f>
        <v>2331.1</v>
      </c>
    </row>
    <row r="364" spans="1:6" s="31" customFormat="1" ht="31.5" x14ac:dyDescent="0.25">
      <c r="A364" s="32" t="s">
        <v>8</v>
      </c>
      <c r="B364" s="42" t="s">
        <v>128</v>
      </c>
      <c r="C364" s="42">
        <v>120</v>
      </c>
      <c r="D364" s="43">
        <v>2270.1</v>
      </c>
      <c r="E364" s="43">
        <v>1784.9</v>
      </c>
      <c r="F364" s="30">
        <v>2331.1</v>
      </c>
    </row>
    <row r="365" spans="1:6" s="31" customFormat="1" x14ac:dyDescent="0.25">
      <c r="A365" s="10" t="s">
        <v>11</v>
      </c>
      <c r="B365" s="42" t="s">
        <v>30</v>
      </c>
      <c r="C365" s="42"/>
      <c r="D365" s="30">
        <f>D366+D368</f>
        <v>25038.1</v>
      </c>
      <c r="E365" s="30">
        <f t="shared" ref="D365:E366" si="109">E366</f>
        <v>24030.400000000001</v>
      </c>
      <c r="F365" s="30">
        <f>F366</f>
        <v>32816.199999999997</v>
      </c>
    </row>
    <row r="366" spans="1:6" s="31" customFormat="1" ht="63" x14ac:dyDescent="0.25">
      <c r="A366" s="32" t="s">
        <v>344</v>
      </c>
      <c r="B366" s="42" t="s">
        <v>30</v>
      </c>
      <c r="C366" s="42">
        <v>100</v>
      </c>
      <c r="D366" s="30">
        <f t="shared" si="109"/>
        <v>25024.1</v>
      </c>
      <c r="E366" s="30">
        <f t="shared" si="109"/>
        <v>24030.400000000001</v>
      </c>
      <c r="F366" s="30">
        <f>F367</f>
        <v>32816.199999999997</v>
      </c>
    </row>
    <row r="367" spans="1:6" s="31" customFormat="1" ht="31.5" x14ac:dyDescent="0.25">
      <c r="A367" s="32" t="s">
        <v>8</v>
      </c>
      <c r="B367" s="42" t="s">
        <v>30</v>
      </c>
      <c r="C367" s="42">
        <v>120</v>
      </c>
      <c r="D367" s="43">
        <v>25024.1</v>
      </c>
      <c r="E367" s="43">
        <f>15895.6+5142.9+1512.3+884.2+595.4</f>
        <v>24030.400000000001</v>
      </c>
      <c r="F367" s="30">
        <f>24496+5290.5+1512.3+888+629.4</f>
        <v>32816.199999999997</v>
      </c>
    </row>
    <row r="368" spans="1:6" s="31" customFormat="1" ht="31.5" x14ac:dyDescent="0.25">
      <c r="A368" s="57" t="s">
        <v>12</v>
      </c>
      <c r="B368" s="8" t="s">
        <v>30</v>
      </c>
      <c r="C368" s="8">
        <v>200</v>
      </c>
      <c r="D368" s="13">
        <f>D369</f>
        <v>14</v>
      </c>
      <c r="E368" s="15">
        <f>E369</f>
        <v>0</v>
      </c>
      <c r="F368" s="15">
        <f>F369</f>
        <v>0</v>
      </c>
    </row>
    <row r="369" spans="1:6" s="31" customFormat="1" ht="31.5" x14ac:dyDescent="0.25">
      <c r="A369" s="57" t="s">
        <v>13</v>
      </c>
      <c r="B369" s="8" t="s">
        <v>30</v>
      </c>
      <c r="C369" s="8">
        <v>240</v>
      </c>
      <c r="D369" s="13">
        <v>14</v>
      </c>
      <c r="E369" s="15">
        <v>0</v>
      </c>
      <c r="F369" s="15">
        <v>0</v>
      </c>
    </row>
    <row r="370" spans="1:6" s="31" customFormat="1" ht="31.5" x14ac:dyDescent="0.25">
      <c r="A370" s="10" t="s">
        <v>307</v>
      </c>
      <c r="B370" s="8" t="s">
        <v>308</v>
      </c>
      <c r="C370" s="8"/>
      <c r="D370" s="9">
        <f>D371</f>
        <v>1080</v>
      </c>
      <c r="E370" s="43"/>
      <c r="F370" s="30"/>
    </row>
    <row r="371" spans="1:6" s="31" customFormat="1" ht="63" x14ac:dyDescent="0.25">
      <c r="A371" s="10" t="s">
        <v>344</v>
      </c>
      <c r="B371" s="8" t="s">
        <v>308</v>
      </c>
      <c r="C371" s="8">
        <v>100</v>
      </c>
      <c r="D371" s="9">
        <f>D372</f>
        <v>1080</v>
      </c>
      <c r="E371" s="43"/>
      <c r="F371" s="30"/>
    </row>
    <row r="372" spans="1:6" s="31" customFormat="1" ht="31.5" x14ac:dyDescent="0.25">
      <c r="A372" s="10" t="s">
        <v>8</v>
      </c>
      <c r="B372" s="8" t="s">
        <v>308</v>
      </c>
      <c r="C372" s="8">
        <v>120</v>
      </c>
      <c r="D372" s="9">
        <v>1080</v>
      </c>
      <c r="E372" s="43"/>
      <c r="F372" s="30"/>
    </row>
    <row r="373" spans="1:6" s="31" customFormat="1" ht="31.5" x14ac:dyDescent="0.25">
      <c r="A373" s="32" t="s">
        <v>81</v>
      </c>
      <c r="B373" s="8" t="s">
        <v>115</v>
      </c>
      <c r="C373" s="8"/>
      <c r="D373" s="30">
        <f t="shared" ref="D373:E374" si="110">D374</f>
        <v>377.1</v>
      </c>
      <c r="E373" s="30">
        <f t="shared" si="110"/>
        <v>233.1</v>
      </c>
      <c r="F373" s="30">
        <f>F374</f>
        <v>233.1</v>
      </c>
    </row>
    <row r="374" spans="1:6" s="31" customFormat="1" x14ac:dyDescent="0.25">
      <c r="A374" s="32" t="s">
        <v>14</v>
      </c>
      <c r="B374" s="8" t="s">
        <v>115</v>
      </c>
      <c r="C374" s="8">
        <v>800</v>
      </c>
      <c r="D374" s="30">
        <f t="shared" si="110"/>
        <v>377.1</v>
      </c>
      <c r="E374" s="30">
        <f t="shared" si="110"/>
        <v>233.1</v>
      </c>
      <c r="F374" s="30">
        <f>F375</f>
        <v>233.1</v>
      </c>
    </row>
    <row r="375" spans="1:6" s="31" customFormat="1" x14ac:dyDescent="0.25">
      <c r="A375" s="32" t="s">
        <v>15</v>
      </c>
      <c r="B375" s="66" t="s">
        <v>115</v>
      </c>
      <c r="C375" s="8">
        <v>850</v>
      </c>
      <c r="D375" s="12">
        <v>377.1</v>
      </c>
      <c r="E375" s="12">
        <f>229+4.1</f>
        <v>233.1</v>
      </c>
      <c r="F375" s="30">
        <f>229+4.1</f>
        <v>233.1</v>
      </c>
    </row>
    <row r="376" spans="1:6" s="31" customFormat="1" x14ac:dyDescent="0.25">
      <c r="A376" s="32" t="s">
        <v>88</v>
      </c>
      <c r="B376" s="42" t="s">
        <v>105</v>
      </c>
      <c r="C376" s="41"/>
      <c r="D376" s="30">
        <f>D377+D380</f>
        <v>1207.8</v>
      </c>
      <c r="E376" s="30">
        <f t="shared" ref="E376:F376" si="111">E377</f>
        <v>30</v>
      </c>
      <c r="F376" s="30">
        <f t="shared" si="111"/>
        <v>30</v>
      </c>
    </row>
    <row r="377" spans="1:6" s="31" customFormat="1" x14ac:dyDescent="0.25">
      <c r="A377" s="32" t="s">
        <v>89</v>
      </c>
      <c r="B377" s="42" t="s">
        <v>117</v>
      </c>
      <c r="C377" s="41"/>
      <c r="D377" s="30">
        <f t="shared" ref="D377:E378" si="112">D378</f>
        <v>30</v>
      </c>
      <c r="E377" s="30">
        <f t="shared" si="112"/>
        <v>30</v>
      </c>
      <c r="F377" s="30">
        <f>F378</f>
        <v>30</v>
      </c>
    </row>
    <row r="378" spans="1:6" s="31" customFormat="1" x14ac:dyDescent="0.25">
      <c r="A378" s="10" t="s">
        <v>14</v>
      </c>
      <c r="B378" s="42" t="s">
        <v>117</v>
      </c>
      <c r="C378" s="49">
        <v>800</v>
      </c>
      <c r="D378" s="30">
        <f t="shared" si="112"/>
        <v>30</v>
      </c>
      <c r="E378" s="30">
        <f t="shared" si="112"/>
        <v>30</v>
      </c>
      <c r="F378" s="30">
        <f>F379</f>
        <v>30</v>
      </c>
    </row>
    <row r="379" spans="1:6" s="31" customFormat="1" x14ac:dyDescent="0.25">
      <c r="A379" s="63" t="s">
        <v>90</v>
      </c>
      <c r="B379" s="42" t="s">
        <v>117</v>
      </c>
      <c r="C379" s="39">
        <v>870</v>
      </c>
      <c r="D379" s="51">
        <v>30</v>
      </c>
      <c r="E379" s="51">
        <v>30</v>
      </c>
      <c r="F379" s="30">
        <v>30</v>
      </c>
    </row>
    <row r="380" spans="1:6" s="31" customFormat="1" x14ac:dyDescent="0.25">
      <c r="A380" s="101" t="s">
        <v>326</v>
      </c>
      <c r="B380" s="102" t="s">
        <v>327</v>
      </c>
      <c r="C380" s="103"/>
      <c r="D380" s="104">
        <f>D381</f>
        <v>1177.8</v>
      </c>
      <c r="E380" s="104">
        <v>0</v>
      </c>
      <c r="F380" s="105">
        <v>0</v>
      </c>
    </row>
    <row r="381" spans="1:6" s="31" customFormat="1" x14ac:dyDescent="0.25">
      <c r="A381" s="98" t="s">
        <v>1</v>
      </c>
      <c r="B381" s="102" t="s">
        <v>327</v>
      </c>
      <c r="C381" s="103">
        <v>500</v>
      </c>
      <c r="D381" s="104">
        <f>D382</f>
        <v>1177.8</v>
      </c>
      <c r="E381" s="104">
        <v>0</v>
      </c>
      <c r="F381" s="105">
        <v>0</v>
      </c>
    </row>
    <row r="382" spans="1:6" s="31" customFormat="1" x14ac:dyDescent="0.25">
      <c r="A382" s="122" t="s">
        <v>233</v>
      </c>
      <c r="B382" s="102" t="s">
        <v>327</v>
      </c>
      <c r="C382" s="123">
        <v>540</v>
      </c>
      <c r="D382" s="104">
        <v>1177.8</v>
      </c>
      <c r="E382" s="106">
        <v>0</v>
      </c>
      <c r="F382" s="107">
        <v>0</v>
      </c>
    </row>
    <row r="383" spans="1:6" s="31" customFormat="1" x14ac:dyDescent="0.25">
      <c r="A383" s="10" t="s">
        <v>209</v>
      </c>
      <c r="B383" s="8" t="s">
        <v>211</v>
      </c>
      <c r="C383" s="20"/>
      <c r="D383" s="21">
        <f>D384+D388</f>
        <v>3485</v>
      </c>
      <c r="E383" s="21">
        <f t="shared" ref="D383:F386" si="113">E384</f>
        <v>100</v>
      </c>
      <c r="F383" s="21">
        <f t="shared" si="113"/>
        <v>105</v>
      </c>
    </row>
    <row r="384" spans="1:6" s="31" customFormat="1" ht="31.5" x14ac:dyDescent="0.25">
      <c r="A384" s="10" t="s">
        <v>234</v>
      </c>
      <c r="B384" s="8" t="s">
        <v>212</v>
      </c>
      <c r="C384" s="20"/>
      <c r="D384" s="21">
        <f t="shared" si="113"/>
        <v>95</v>
      </c>
      <c r="E384" s="21">
        <f t="shared" si="113"/>
        <v>100</v>
      </c>
      <c r="F384" s="21">
        <f t="shared" si="113"/>
        <v>105</v>
      </c>
    </row>
    <row r="385" spans="1:6" s="31" customFormat="1" ht="31.5" x14ac:dyDescent="0.25">
      <c r="A385" s="10" t="s">
        <v>210</v>
      </c>
      <c r="B385" s="8" t="s">
        <v>213</v>
      </c>
      <c r="C385" s="20"/>
      <c r="D385" s="21">
        <f t="shared" si="113"/>
        <v>95</v>
      </c>
      <c r="E385" s="21">
        <f t="shared" si="113"/>
        <v>100</v>
      </c>
      <c r="F385" s="21">
        <f t="shared" si="113"/>
        <v>105</v>
      </c>
    </row>
    <row r="386" spans="1:6" s="31" customFormat="1" ht="31.5" x14ac:dyDescent="0.25">
      <c r="A386" s="10" t="s">
        <v>12</v>
      </c>
      <c r="B386" s="8" t="s">
        <v>213</v>
      </c>
      <c r="C386" s="20">
        <v>200</v>
      </c>
      <c r="D386" s="21">
        <f t="shared" si="113"/>
        <v>95</v>
      </c>
      <c r="E386" s="21">
        <f t="shared" si="113"/>
        <v>100</v>
      </c>
      <c r="F386" s="21">
        <f t="shared" si="113"/>
        <v>105</v>
      </c>
    </row>
    <row r="387" spans="1:6" s="31" customFormat="1" ht="31.5" x14ac:dyDescent="0.25">
      <c r="A387" s="10" t="s">
        <v>13</v>
      </c>
      <c r="B387" s="8" t="s">
        <v>213</v>
      </c>
      <c r="C387" s="20">
        <v>240</v>
      </c>
      <c r="D387" s="21">
        <v>95</v>
      </c>
      <c r="E387" s="21">
        <v>100</v>
      </c>
      <c r="F387" s="11">
        <v>105</v>
      </c>
    </row>
    <row r="388" spans="1:6" s="31" customFormat="1" ht="31.5" x14ac:dyDescent="0.25">
      <c r="A388" s="121" t="s">
        <v>372</v>
      </c>
      <c r="B388" s="66" t="s">
        <v>373</v>
      </c>
      <c r="C388" s="66"/>
      <c r="D388" s="13">
        <f>D389</f>
        <v>3390</v>
      </c>
      <c r="E388" s="13">
        <f t="shared" ref="E388:F389" si="114">E389</f>
        <v>0</v>
      </c>
      <c r="F388" s="13">
        <f t="shared" si="114"/>
        <v>0</v>
      </c>
    </row>
    <row r="389" spans="1:6" s="31" customFormat="1" x14ac:dyDescent="0.25">
      <c r="A389" s="10" t="s">
        <v>14</v>
      </c>
      <c r="B389" s="66" t="s">
        <v>373</v>
      </c>
      <c r="C389" s="66">
        <v>800</v>
      </c>
      <c r="D389" s="13">
        <f>D390+D391</f>
        <v>3390</v>
      </c>
      <c r="E389" s="13">
        <f t="shared" si="114"/>
        <v>0</v>
      </c>
      <c r="F389" s="13">
        <f t="shared" si="114"/>
        <v>0</v>
      </c>
    </row>
    <row r="390" spans="1:6" s="31" customFormat="1" ht="31.5" x14ac:dyDescent="0.25">
      <c r="A390" s="124" t="s">
        <v>374</v>
      </c>
      <c r="B390" s="125" t="s">
        <v>373</v>
      </c>
      <c r="C390" s="126">
        <v>810</v>
      </c>
      <c r="D390" s="90">
        <v>3140</v>
      </c>
      <c r="E390" s="15">
        <v>0</v>
      </c>
      <c r="F390" s="15">
        <v>0</v>
      </c>
    </row>
    <row r="391" spans="1:6" s="31" customFormat="1" x14ac:dyDescent="0.25">
      <c r="A391" s="121" t="s">
        <v>57</v>
      </c>
      <c r="B391" s="8" t="s">
        <v>373</v>
      </c>
      <c r="C391" s="8">
        <v>830</v>
      </c>
      <c r="D391" s="13">
        <v>250</v>
      </c>
      <c r="E391" s="13">
        <v>0</v>
      </c>
      <c r="F391" s="13">
        <v>0</v>
      </c>
    </row>
    <row r="392" spans="1:6" s="31" customFormat="1" x14ac:dyDescent="0.25">
      <c r="A392" s="10" t="s">
        <v>311</v>
      </c>
      <c r="B392" s="42" t="s">
        <v>313</v>
      </c>
      <c r="C392" s="42"/>
      <c r="D392" s="30">
        <f>D393</f>
        <v>2718.8</v>
      </c>
      <c r="E392" s="30">
        <f t="shared" ref="E392:F392" si="115">E393</f>
        <v>0</v>
      </c>
      <c r="F392" s="30">
        <f t="shared" si="115"/>
        <v>0</v>
      </c>
    </row>
    <row r="393" spans="1:6" s="31" customFormat="1" x14ac:dyDescent="0.25">
      <c r="A393" s="10" t="s">
        <v>312</v>
      </c>
      <c r="B393" s="42" t="s">
        <v>314</v>
      </c>
      <c r="C393" s="92"/>
      <c r="D393" s="30">
        <f>D394+D396</f>
        <v>2718.8</v>
      </c>
      <c r="E393" s="30">
        <f t="shared" ref="E393:F393" si="116">E394+E396</f>
        <v>0</v>
      </c>
      <c r="F393" s="30">
        <f t="shared" si="116"/>
        <v>0</v>
      </c>
    </row>
    <row r="394" spans="1:6" s="31" customFormat="1" ht="31.5" x14ac:dyDescent="0.25">
      <c r="A394" s="10" t="s">
        <v>12</v>
      </c>
      <c r="B394" s="92" t="s">
        <v>314</v>
      </c>
      <c r="C394" s="92">
        <v>200</v>
      </c>
      <c r="D394" s="30">
        <f>D395</f>
        <v>1478.8</v>
      </c>
      <c r="E394" s="30">
        <f t="shared" ref="E394:F394" si="117">E395</f>
        <v>0</v>
      </c>
      <c r="F394" s="30">
        <f t="shared" si="117"/>
        <v>0</v>
      </c>
    </row>
    <row r="395" spans="1:6" s="31" customFormat="1" ht="31.5" x14ac:dyDescent="0.25">
      <c r="A395" s="10" t="s">
        <v>13</v>
      </c>
      <c r="B395" s="92" t="s">
        <v>314</v>
      </c>
      <c r="C395" s="92">
        <v>240</v>
      </c>
      <c r="D395" s="30">
        <v>1478.8</v>
      </c>
      <c r="E395" s="21">
        <v>0</v>
      </c>
      <c r="F395" s="11">
        <v>0</v>
      </c>
    </row>
    <row r="396" spans="1:6" s="31" customFormat="1" x14ac:dyDescent="0.25">
      <c r="A396" s="10" t="s">
        <v>14</v>
      </c>
      <c r="B396" s="92" t="s">
        <v>314</v>
      </c>
      <c r="C396" s="8">
        <v>800</v>
      </c>
      <c r="D396" s="13">
        <f>D397</f>
        <v>1240</v>
      </c>
      <c r="E396" s="13">
        <f t="shared" ref="E396:F396" si="118">E397</f>
        <v>0</v>
      </c>
      <c r="F396" s="13">
        <f t="shared" si="118"/>
        <v>0</v>
      </c>
    </row>
    <row r="397" spans="1:6" s="31" customFormat="1" x14ac:dyDescent="0.25">
      <c r="A397" s="57" t="s">
        <v>57</v>
      </c>
      <c r="B397" s="92" t="s">
        <v>314</v>
      </c>
      <c r="C397" s="8">
        <v>830</v>
      </c>
      <c r="D397" s="13">
        <v>1240</v>
      </c>
      <c r="E397" s="15">
        <v>0</v>
      </c>
      <c r="F397" s="15">
        <v>0</v>
      </c>
    </row>
    <row r="398" spans="1:6" s="29" customFormat="1" x14ac:dyDescent="0.25">
      <c r="A398" s="48" t="s">
        <v>0</v>
      </c>
      <c r="B398" s="41" t="s">
        <v>31</v>
      </c>
      <c r="C398" s="41"/>
      <c r="D398" s="28">
        <f>D399+D407+D410+D413</f>
        <v>22125.400000000005</v>
      </c>
      <c r="E398" s="28">
        <f t="shared" ref="E398:F398" si="119">E399+E407+E410</f>
        <v>19875.600000000002</v>
      </c>
      <c r="F398" s="28">
        <f t="shared" si="119"/>
        <v>20561.000000000004</v>
      </c>
    </row>
    <row r="399" spans="1:6" s="31" customFormat="1" ht="31.5" x14ac:dyDescent="0.25">
      <c r="A399" s="32" t="s">
        <v>68</v>
      </c>
      <c r="B399" s="42" t="s">
        <v>32</v>
      </c>
      <c r="C399" s="41"/>
      <c r="D399" s="30">
        <f>D400+D402+D404</f>
        <v>21697.9</v>
      </c>
      <c r="E399" s="30">
        <f t="shared" ref="E399:F399" si="120">E400+E402+E404</f>
        <v>19817.600000000002</v>
      </c>
      <c r="F399" s="30">
        <f t="shared" si="120"/>
        <v>20503.000000000004</v>
      </c>
    </row>
    <row r="400" spans="1:6" s="31" customFormat="1" ht="63" x14ac:dyDescent="0.25">
      <c r="A400" s="55" t="s">
        <v>344</v>
      </c>
      <c r="B400" s="42" t="s">
        <v>32</v>
      </c>
      <c r="C400" s="49">
        <v>100</v>
      </c>
      <c r="D400" s="30">
        <f t="shared" ref="D400:E400" si="121">D401</f>
        <v>18827</v>
      </c>
      <c r="E400" s="30">
        <f t="shared" si="121"/>
        <v>18252.600000000002</v>
      </c>
      <c r="F400" s="30">
        <f>F401</f>
        <v>18937.200000000004</v>
      </c>
    </row>
    <row r="401" spans="1:6" s="80" customFormat="1" x14ac:dyDescent="0.25">
      <c r="A401" s="63" t="s">
        <v>33</v>
      </c>
      <c r="B401" s="42" t="s">
        <v>32</v>
      </c>
      <c r="C401" s="39">
        <v>110</v>
      </c>
      <c r="D401" s="51">
        <v>18827</v>
      </c>
      <c r="E401" s="51">
        <f>8129.1+10121.1+2.4</f>
        <v>18252.600000000002</v>
      </c>
      <c r="F401" s="30">
        <f>8813.7+10121.1+2.4</f>
        <v>18937.200000000004</v>
      </c>
    </row>
    <row r="402" spans="1:6" s="31" customFormat="1" ht="31.5" x14ac:dyDescent="0.25">
      <c r="A402" s="47" t="s">
        <v>12</v>
      </c>
      <c r="B402" s="42" t="s">
        <v>32</v>
      </c>
      <c r="C402" s="39">
        <v>200</v>
      </c>
      <c r="D402" s="30">
        <f t="shared" ref="D402:E402" si="122">D403</f>
        <v>2852.9</v>
      </c>
      <c r="E402" s="30">
        <f t="shared" si="122"/>
        <v>1546.3000000000002</v>
      </c>
      <c r="F402" s="30">
        <f>F403</f>
        <v>1546.3000000000002</v>
      </c>
    </row>
    <row r="403" spans="1:6" s="31" customFormat="1" ht="31.5" x14ac:dyDescent="0.25">
      <c r="A403" s="47" t="s">
        <v>13</v>
      </c>
      <c r="B403" s="42" t="s">
        <v>32</v>
      </c>
      <c r="C403" s="39">
        <v>240</v>
      </c>
      <c r="D403" s="51">
        <v>2852.9</v>
      </c>
      <c r="E403" s="51">
        <f>39.9+1506.4</f>
        <v>1546.3000000000002</v>
      </c>
      <c r="F403" s="30">
        <f>39.9+1506.4</f>
        <v>1546.3000000000002</v>
      </c>
    </row>
    <row r="404" spans="1:6" s="31" customFormat="1" ht="31.5" x14ac:dyDescent="0.25">
      <c r="A404" s="14" t="s">
        <v>247</v>
      </c>
      <c r="B404" s="8" t="s">
        <v>248</v>
      </c>
      <c r="C404" s="8"/>
      <c r="D404" s="13">
        <f>D405</f>
        <v>18</v>
      </c>
      <c r="E404" s="13">
        <f t="shared" ref="E404:F405" si="123">E405</f>
        <v>18.7</v>
      </c>
      <c r="F404" s="13">
        <f t="shared" si="123"/>
        <v>19.5</v>
      </c>
    </row>
    <row r="405" spans="1:6" s="31" customFormat="1" ht="31.5" x14ac:dyDescent="0.25">
      <c r="A405" s="85" t="s">
        <v>12</v>
      </c>
      <c r="B405" s="8" t="s">
        <v>248</v>
      </c>
      <c r="C405" s="20">
        <v>200</v>
      </c>
      <c r="D405" s="9">
        <f>D406</f>
        <v>18</v>
      </c>
      <c r="E405" s="9">
        <f t="shared" si="123"/>
        <v>18.7</v>
      </c>
      <c r="F405" s="9">
        <f t="shared" si="123"/>
        <v>19.5</v>
      </c>
    </row>
    <row r="406" spans="1:6" s="31" customFormat="1" ht="31.5" x14ac:dyDescent="0.25">
      <c r="A406" s="85" t="s">
        <v>13</v>
      </c>
      <c r="B406" s="8" t="s">
        <v>248</v>
      </c>
      <c r="C406" s="20">
        <v>240</v>
      </c>
      <c r="D406" s="9">
        <v>18</v>
      </c>
      <c r="E406" s="81">
        <v>18.7</v>
      </c>
      <c r="F406" s="81">
        <v>19.5</v>
      </c>
    </row>
    <row r="407" spans="1:6" s="31" customFormat="1" ht="31.5" x14ac:dyDescent="0.25">
      <c r="A407" s="32" t="s">
        <v>345</v>
      </c>
      <c r="B407" s="42" t="s">
        <v>145</v>
      </c>
      <c r="C407" s="39"/>
      <c r="D407" s="38">
        <f>D408</f>
        <v>40.200000000000003</v>
      </c>
      <c r="E407" s="38">
        <f t="shared" ref="E407:F408" si="124">E408</f>
        <v>28</v>
      </c>
      <c r="F407" s="38">
        <f t="shared" si="124"/>
        <v>28</v>
      </c>
    </row>
    <row r="408" spans="1:6" s="31" customFormat="1" x14ac:dyDescent="0.25">
      <c r="A408" s="32" t="s">
        <v>14</v>
      </c>
      <c r="B408" s="42" t="s">
        <v>145</v>
      </c>
      <c r="C408" s="39">
        <v>800</v>
      </c>
      <c r="D408" s="38">
        <f>D409</f>
        <v>40.200000000000003</v>
      </c>
      <c r="E408" s="38">
        <f t="shared" si="124"/>
        <v>28</v>
      </c>
      <c r="F408" s="38">
        <f t="shared" si="124"/>
        <v>28</v>
      </c>
    </row>
    <row r="409" spans="1:6" s="31" customFormat="1" x14ac:dyDescent="0.25">
      <c r="A409" s="32" t="s">
        <v>15</v>
      </c>
      <c r="B409" s="42" t="s">
        <v>145</v>
      </c>
      <c r="C409" s="8">
        <v>850</v>
      </c>
      <c r="D409" s="38">
        <v>40.200000000000003</v>
      </c>
      <c r="E409" s="15">
        <f>12+16</f>
        <v>28</v>
      </c>
      <c r="F409" s="15">
        <f>12+16</f>
        <v>28</v>
      </c>
    </row>
    <row r="410" spans="1:6" s="31" customFormat="1" ht="31.5" x14ac:dyDescent="0.25">
      <c r="A410" s="10" t="s">
        <v>346</v>
      </c>
      <c r="B410" s="42" t="s">
        <v>246</v>
      </c>
      <c r="C410" s="20"/>
      <c r="D410" s="83">
        <f t="shared" ref="D410:F411" si="125">D411</f>
        <v>181.4</v>
      </c>
      <c r="E410" s="84">
        <f t="shared" si="125"/>
        <v>30</v>
      </c>
      <c r="F410" s="84">
        <f t="shared" si="125"/>
        <v>30</v>
      </c>
    </row>
    <row r="411" spans="1:6" s="31" customFormat="1" x14ac:dyDescent="0.25">
      <c r="A411" s="32" t="s">
        <v>14</v>
      </c>
      <c r="B411" s="42" t="s">
        <v>246</v>
      </c>
      <c r="C411" s="20">
        <v>800</v>
      </c>
      <c r="D411" s="83">
        <f t="shared" si="125"/>
        <v>181.4</v>
      </c>
      <c r="E411" s="84">
        <f t="shared" si="125"/>
        <v>30</v>
      </c>
      <c r="F411" s="84">
        <f t="shared" si="125"/>
        <v>30</v>
      </c>
    </row>
    <row r="412" spans="1:6" s="31" customFormat="1" x14ac:dyDescent="0.25">
      <c r="A412" s="32" t="s">
        <v>15</v>
      </c>
      <c r="B412" s="42" t="s">
        <v>246</v>
      </c>
      <c r="C412" s="20">
        <v>850</v>
      </c>
      <c r="D412" s="83">
        <v>181.4</v>
      </c>
      <c r="E412" s="84">
        <v>30</v>
      </c>
      <c r="F412" s="84">
        <v>30</v>
      </c>
    </row>
    <row r="413" spans="1:6" s="31" customFormat="1" ht="47.25" x14ac:dyDescent="0.25">
      <c r="A413" s="10" t="s">
        <v>301</v>
      </c>
      <c r="B413" s="8" t="s">
        <v>304</v>
      </c>
      <c r="C413" s="8"/>
      <c r="D413" s="38">
        <f>D414</f>
        <v>205.9</v>
      </c>
      <c r="E413" s="84"/>
      <c r="F413" s="84"/>
    </row>
    <row r="414" spans="1:6" s="31" customFormat="1" ht="63" x14ac:dyDescent="0.25">
      <c r="A414" s="10" t="s">
        <v>344</v>
      </c>
      <c r="B414" s="8" t="s">
        <v>304</v>
      </c>
      <c r="C414" s="8">
        <v>100</v>
      </c>
      <c r="D414" s="38">
        <f>D415</f>
        <v>205.9</v>
      </c>
      <c r="E414" s="84"/>
      <c r="F414" s="84"/>
    </row>
    <row r="415" spans="1:6" s="31" customFormat="1" x14ac:dyDescent="0.25">
      <c r="A415" s="10" t="s">
        <v>33</v>
      </c>
      <c r="B415" s="8" t="s">
        <v>304</v>
      </c>
      <c r="C415" s="8">
        <v>110</v>
      </c>
      <c r="D415" s="38">
        <v>205.9</v>
      </c>
      <c r="E415" s="84"/>
      <c r="F415" s="84"/>
    </row>
    <row r="416" spans="1:6" s="31" customFormat="1" ht="47.25" x14ac:dyDescent="0.25">
      <c r="A416" s="127" t="s">
        <v>377</v>
      </c>
      <c r="B416" s="27" t="s">
        <v>379</v>
      </c>
      <c r="C416" s="27"/>
      <c r="D416" s="19">
        <f>D417+D420</f>
        <v>147</v>
      </c>
      <c r="E416" s="128">
        <f t="shared" ref="D416:F418" si="126">E417</f>
        <v>0</v>
      </c>
      <c r="F416" s="128">
        <f t="shared" si="126"/>
        <v>0</v>
      </c>
    </row>
    <row r="417" spans="1:6" s="31" customFormat="1" ht="31.5" x14ac:dyDescent="0.25">
      <c r="A417" s="85" t="s">
        <v>378</v>
      </c>
      <c r="B417" s="20" t="s">
        <v>380</v>
      </c>
      <c r="C417" s="20"/>
      <c r="D417" s="13">
        <f t="shared" si="126"/>
        <v>97</v>
      </c>
      <c r="E417" s="15">
        <f t="shared" si="126"/>
        <v>0</v>
      </c>
      <c r="F417" s="15">
        <f t="shared" si="126"/>
        <v>0</v>
      </c>
    </row>
    <row r="418" spans="1:6" s="31" customFormat="1" ht="31.5" x14ac:dyDescent="0.25">
      <c r="A418" s="85" t="s">
        <v>12</v>
      </c>
      <c r="B418" s="20" t="s">
        <v>380</v>
      </c>
      <c r="C418" s="20">
        <v>200</v>
      </c>
      <c r="D418" s="13">
        <f t="shared" si="126"/>
        <v>97</v>
      </c>
      <c r="E418" s="15">
        <f t="shared" si="126"/>
        <v>0</v>
      </c>
      <c r="F418" s="15">
        <f t="shared" si="126"/>
        <v>0</v>
      </c>
    </row>
    <row r="419" spans="1:6" s="31" customFormat="1" ht="31.5" x14ac:dyDescent="0.25">
      <c r="A419" s="85" t="s">
        <v>13</v>
      </c>
      <c r="B419" s="20" t="s">
        <v>380</v>
      </c>
      <c r="C419" s="20">
        <v>240</v>
      </c>
      <c r="D419" s="13">
        <v>97</v>
      </c>
      <c r="E419" s="15">
        <v>0</v>
      </c>
      <c r="F419" s="15">
        <v>0</v>
      </c>
    </row>
    <row r="420" spans="1:6" s="31" customFormat="1" x14ac:dyDescent="0.25">
      <c r="A420" s="10" t="s">
        <v>381</v>
      </c>
      <c r="B420" s="92" t="s">
        <v>382</v>
      </c>
      <c r="C420" s="20"/>
      <c r="D420" s="13">
        <f>D421+D423</f>
        <v>50</v>
      </c>
      <c r="E420" s="13">
        <f t="shared" ref="E420:F420" si="127">E421+E423</f>
        <v>0</v>
      </c>
      <c r="F420" s="13">
        <f t="shared" si="127"/>
        <v>0</v>
      </c>
    </row>
    <row r="421" spans="1:6" s="31" customFormat="1" ht="31.5" x14ac:dyDescent="0.25">
      <c r="A421" s="10" t="s">
        <v>12</v>
      </c>
      <c r="B421" s="92" t="s">
        <v>382</v>
      </c>
      <c r="C421" s="20">
        <v>200</v>
      </c>
      <c r="D421" s="13">
        <f>D422</f>
        <v>30</v>
      </c>
      <c r="E421" s="15">
        <f>E422</f>
        <v>0</v>
      </c>
      <c r="F421" s="15">
        <f>F422</f>
        <v>0</v>
      </c>
    </row>
    <row r="422" spans="1:6" s="31" customFormat="1" ht="31.5" x14ac:dyDescent="0.25">
      <c r="A422" s="10" t="s">
        <v>13</v>
      </c>
      <c r="B422" s="92" t="s">
        <v>382</v>
      </c>
      <c r="C422" s="20">
        <v>240</v>
      </c>
      <c r="D422" s="13">
        <v>30</v>
      </c>
      <c r="E422" s="15">
        <v>0</v>
      </c>
      <c r="F422" s="15">
        <v>0</v>
      </c>
    </row>
    <row r="423" spans="1:6" s="31" customFormat="1" x14ac:dyDescent="0.25">
      <c r="A423" s="10" t="s">
        <v>14</v>
      </c>
      <c r="B423" s="92" t="s">
        <v>382</v>
      </c>
      <c r="C423" s="8">
        <v>800</v>
      </c>
      <c r="D423" s="13">
        <f>D424</f>
        <v>20</v>
      </c>
      <c r="E423" s="13">
        <f t="shared" ref="E423:F423" si="128">E424</f>
        <v>0</v>
      </c>
      <c r="F423" s="13">
        <f t="shared" si="128"/>
        <v>0</v>
      </c>
    </row>
    <row r="424" spans="1:6" s="31" customFormat="1" x14ac:dyDescent="0.25">
      <c r="A424" s="57" t="s">
        <v>57</v>
      </c>
      <c r="B424" s="92" t="s">
        <v>382</v>
      </c>
      <c r="C424" s="8">
        <v>830</v>
      </c>
      <c r="D424" s="13">
        <v>20</v>
      </c>
      <c r="E424" s="15">
        <v>0</v>
      </c>
      <c r="F424" s="15">
        <v>0</v>
      </c>
    </row>
    <row r="425" spans="1:6" s="29" customFormat="1" ht="31.5" x14ac:dyDescent="0.25">
      <c r="A425" s="48" t="s">
        <v>93</v>
      </c>
      <c r="B425" s="41" t="s">
        <v>94</v>
      </c>
      <c r="C425" s="41"/>
      <c r="D425" s="28">
        <f>D426+D429</f>
        <v>281.89999999999998</v>
      </c>
      <c r="E425" s="28">
        <f t="shared" ref="D425:F427" si="129">E426</f>
        <v>256.89999999999998</v>
      </c>
      <c r="F425" s="28">
        <f t="shared" si="129"/>
        <v>256.89999999999998</v>
      </c>
    </row>
    <row r="426" spans="1:6" s="31" customFormat="1" ht="31.5" x14ac:dyDescent="0.25">
      <c r="A426" s="32" t="s">
        <v>6</v>
      </c>
      <c r="B426" s="42" t="s">
        <v>116</v>
      </c>
      <c r="C426" s="67"/>
      <c r="D426" s="30">
        <f>D427</f>
        <v>256.89999999999998</v>
      </c>
      <c r="E426" s="30">
        <f>E427</f>
        <v>256.89999999999998</v>
      </c>
      <c r="F426" s="30">
        <f>F427</f>
        <v>256.89999999999998</v>
      </c>
    </row>
    <row r="427" spans="1:6" s="31" customFormat="1" x14ac:dyDescent="0.25">
      <c r="A427" s="32" t="s">
        <v>95</v>
      </c>
      <c r="B427" s="42" t="s">
        <v>116</v>
      </c>
      <c r="C427" s="26">
        <v>300</v>
      </c>
      <c r="D427" s="30">
        <f t="shared" si="129"/>
        <v>256.89999999999998</v>
      </c>
      <c r="E427" s="30">
        <f t="shared" si="129"/>
        <v>256.89999999999998</v>
      </c>
      <c r="F427" s="30">
        <f>F428</f>
        <v>256.89999999999998</v>
      </c>
    </row>
    <row r="428" spans="1:6" s="31" customFormat="1" x14ac:dyDescent="0.25">
      <c r="A428" s="32" t="s">
        <v>19</v>
      </c>
      <c r="B428" s="68" t="s">
        <v>116</v>
      </c>
      <c r="C428" s="26">
        <v>310</v>
      </c>
      <c r="D428" s="13">
        <v>256.89999999999998</v>
      </c>
      <c r="E428" s="13">
        <v>256.89999999999998</v>
      </c>
      <c r="F428" s="69">
        <v>256.89999999999998</v>
      </c>
    </row>
    <row r="429" spans="1:6" s="31" customFormat="1" ht="47.25" x14ac:dyDescent="0.25">
      <c r="A429" s="10" t="s">
        <v>375</v>
      </c>
      <c r="B429" s="8" t="s">
        <v>376</v>
      </c>
      <c r="C429" s="70"/>
      <c r="D429" s="9">
        <f>D430</f>
        <v>25</v>
      </c>
      <c r="E429" s="9">
        <f t="shared" ref="E429:F430" si="130">E430</f>
        <v>0</v>
      </c>
      <c r="F429" s="13">
        <f t="shared" si="130"/>
        <v>0</v>
      </c>
    </row>
    <row r="430" spans="1:6" s="31" customFormat="1" x14ac:dyDescent="0.25">
      <c r="A430" s="10" t="s">
        <v>95</v>
      </c>
      <c r="B430" s="8" t="s">
        <v>376</v>
      </c>
      <c r="C430" s="70">
        <v>300</v>
      </c>
      <c r="D430" s="9">
        <f>D431</f>
        <v>25</v>
      </c>
      <c r="E430" s="9">
        <f t="shared" si="130"/>
        <v>0</v>
      </c>
      <c r="F430" s="13">
        <f t="shared" si="130"/>
        <v>0</v>
      </c>
    </row>
    <row r="431" spans="1:6" s="31" customFormat="1" ht="31.5" x14ac:dyDescent="0.25">
      <c r="A431" s="10" t="s">
        <v>110</v>
      </c>
      <c r="B431" s="8" t="s">
        <v>376</v>
      </c>
      <c r="C431" s="70">
        <v>320</v>
      </c>
      <c r="D431" s="9">
        <v>25</v>
      </c>
      <c r="E431" s="81">
        <v>0</v>
      </c>
      <c r="F431" s="15">
        <v>0</v>
      </c>
    </row>
    <row r="432" spans="1:6" s="29" customFormat="1" x14ac:dyDescent="0.25">
      <c r="A432" s="48" t="s">
        <v>44</v>
      </c>
      <c r="B432" s="41" t="s">
        <v>45</v>
      </c>
      <c r="C432" s="41"/>
      <c r="D432" s="28">
        <f>D433+D442</f>
        <v>3485.1</v>
      </c>
      <c r="E432" s="28">
        <f>E433+E442</f>
        <v>3608.7</v>
      </c>
      <c r="F432" s="28">
        <f>F433+F442</f>
        <v>3628.7</v>
      </c>
    </row>
    <row r="433" spans="1:6" s="31" customFormat="1" ht="31.5" x14ac:dyDescent="0.25">
      <c r="A433" s="32" t="s">
        <v>46</v>
      </c>
      <c r="B433" s="42" t="s">
        <v>47</v>
      </c>
      <c r="C433" s="42"/>
      <c r="D433" s="30">
        <f>D434+D438</f>
        <v>3406.7</v>
      </c>
      <c r="E433" s="30">
        <f>E434+E438</f>
        <v>3581.7</v>
      </c>
      <c r="F433" s="30">
        <f>F434+F438</f>
        <v>3601.7</v>
      </c>
    </row>
    <row r="434" spans="1:6" s="31" customFormat="1" ht="31.5" x14ac:dyDescent="0.25">
      <c r="A434" s="32" t="s">
        <v>48</v>
      </c>
      <c r="B434" s="42" t="s">
        <v>49</v>
      </c>
      <c r="C434" s="42"/>
      <c r="D434" s="30">
        <f>D435</f>
        <v>2842.7</v>
      </c>
      <c r="E434" s="30">
        <f t="shared" ref="E434:F435" si="131">E435</f>
        <v>3001.7</v>
      </c>
      <c r="F434" s="30">
        <f t="shared" si="131"/>
        <v>3001.7</v>
      </c>
    </row>
    <row r="435" spans="1:6" s="31" customFormat="1" ht="31.5" x14ac:dyDescent="0.25">
      <c r="A435" s="32" t="s">
        <v>50</v>
      </c>
      <c r="B435" s="42" t="s">
        <v>51</v>
      </c>
      <c r="C435" s="42"/>
      <c r="D435" s="30">
        <f>D436</f>
        <v>2842.7</v>
      </c>
      <c r="E435" s="30">
        <f t="shared" si="131"/>
        <v>3001.7</v>
      </c>
      <c r="F435" s="30">
        <f t="shared" si="131"/>
        <v>3001.7</v>
      </c>
    </row>
    <row r="436" spans="1:6" s="31" customFormat="1" ht="31.5" x14ac:dyDescent="0.25">
      <c r="A436" s="32" t="s">
        <v>12</v>
      </c>
      <c r="B436" s="42" t="s">
        <v>51</v>
      </c>
      <c r="C436" s="42">
        <v>200</v>
      </c>
      <c r="D436" s="30">
        <f t="shared" ref="D436:E436" si="132">D437</f>
        <v>2842.7</v>
      </c>
      <c r="E436" s="30">
        <f t="shared" si="132"/>
        <v>3001.7</v>
      </c>
      <c r="F436" s="30">
        <f>F437</f>
        <v>3001.7</v>
      </c>
    </row>
    <row r="437" spans="1:6" s="31" customFormat="1" ht="31.5" x14ac:dyDescent="0.25">
      <c r="A437" s="34" t="s">
        <v>13</v>
      </c>
      <c r="B437" s="42" t="s">
        <v>51</v>
      </c>
      <c r="C437" s="42">
        <v>240</v>
      </c>
      <c r="D437" s="43">
        <v>2842.7</v>
      </c>
      <c r="E437" s="43">
        <v>3001.7</v>
      </c>
      <c r="F437" s="30">
        <v>3001.7</v>
      </c>
    </row>
    <row r="438" spans="1:6" s="31" customFormat="1" ht="47.25" x14ac:dyDescent="0.25">
      <c r="A438" s="32" t="s">
        <v>52</v>
      </c>
      <c r="B438" s="8" t="s">
        <v>53</v>
      </c>
      <c r="C438" s="8"/>
      <c r="D438" s="30">
        <f t="shared" ref="D438:E440" si="133">D439</f>
        <v>564</v>
      </c>
      <c r="E438" s="30">
        <f t="shared" si="133"/>
        <v>580</v>
      </c>
      <c r="F438" s="30">
        <f>F439</f>
        <v>600</v>
      </c>
    </row>
    <row r="439" spans="1:6" s="31" customFormat="1" ht="47.25" x14ac:dyDescent="0.25">
      <c r="A439" s="32" t="s">
        <v>54</v>
      </c>
      <c r="B439" s="8" t="s">
        <v>55</v>
      </c>
      <c r="C439" s="8"/>
      <c r="D439" s="30">
        <f t="shared" si="133"/>
        <v>564</v>
      </c>
      <c r="E439" s="30">
        <f t="shared" si="133"/>
        <v>580</v>
      </c>
      <c r="F439" s="30">
        <f>F440</f>
        <v>600</v>
      </c>
    </row>
    <row r="440" spans="1:6" s="31" customFormat="1" ht="31.5" x14ac:dyDescent="0.25">
      <c r="A440" s="32" t="s">
        <v>12</v>
      </c>
      <c r="B440" s="8" t="s">
        <v>55</v>
      </c>
      <c r="C440" s="8">
        <v>200</v>
      </c>
      <c r="D440" s="30">
        <f t="shared" si="133"/>
        <v>564</v>
      </c>
      <c r="E440" s="30">
        <f t="shared" si="133"/>
        <v>580</v>
      </c>
      <c r="F440" s="30">
        <f>F441</f>
        <v>600</v>
      </c>
    </row>
    <row r="441" spans="1:6" s="31" customFormat="1" ht="31.5" x14ac:dyDescent="0.25">
      <c r="A441" s="34" t="s">
        <v>13</v>
      </c>
      <c r="B441" s="8" t="s">
        <v>55</v>
      </c>
      <c r="C441" s="8">
        <v>240</v>
      </c>
      <c r="D441" s="12">
        <v>564</v>
      </c>
      <c r="E441" s="12">
        <v>580</v>
      </c>
      <c r="F441" s="30">
        <v>600</v>
      </c>
    </row>
    <row r="442" spans="1:6" s="31" customFormat="1" ht="31.5" x14ac:dyDescent="0.25">
      <c r="A442" s="32" t="s">
        <v>63</v>
      </c>
      <c r="B442" s="8" t="s">
        <v>64</v>
      </c>
      <c r="C442" s="8"/>
      <c r="D442" s="30">
        <f>D443</f>
        <v>78.400000000000006</v>
      </c>
      <c r="E442" s="30">
        <f t="shared" ref="E442:F442" si="134">E443</f>
        <v>27</v>
      </c>
      <c r="F442" s="30">
        <f t="shared" si="134"/>
        <v>27</v>
      </c>
    </row>
    <row r="443" spans="1:6" s="31" customFormat="1" ht="31.5" x14ac:dyDescent="0.25">
      <c r="A443" s="10" t="s">
        <v>56</v>
      </c>
      <c r="B443" s="8" t="s">
        <v>161</v>
      </c>
      <c r="C443" s="8"/>
      <c r="D443" s="30">
        <f>D444</f>
        <v>78.400000000000006</v>
      </c>
      <c r="E443" s="30">
        <f t="shared" ref="E443:F443" si="135">E444</f>
        <v>27</v>
      </c>
      <c r="F443" s="30">
        <f t="shared" si="135"/>
        <v>27</v>
      </c>
    </row>
    <row r="444" spans="1:6" s="31" customFormat="1" ht="47.25" x14ac:dyDescent="0.25">
      <c r="A444" s="10" t="s">
        <v>347</v>
      </c>
      <c r="B444" s="8" t="s">
        <v>160</v>
      </c>
      <c r="C444" s="8"/>
      <c r="D444" s="30">
        <f t="shared" ref="D444:F445" si="136">D445</f>
        <v>78.400000000000006</v>
      </c>
      <c r="E444" s="30">
        <f t="shared" si="136"/>
        <v>27</v>
      </c>
      <c r="F444" s="30">
        <f>F445</f>
        <v>27</v>
      </c>
    </row>
    <row r="445" spans="1:6" s="31" customFormat="1" x14ac:dyDescent="0.25">
      <c r="A445" s="70" t="s">
        <v>14</v>
      </c>
      <c r="B445" s="8" t="s">
        <v>160</v>
      </c>
      <c r="C445" s="8">
        <v>800</v>
      </c>
      <c r="D445" s="30">
        <f>D446</f>
        <v>78.400000000000006</v>
      </c>
      <c r="E445" s="30">
        <f t="shared" si="136"/>
        <v>27</v>
      </c>
      <c r="F445" s="30">
        <f t="shared" si="136"/>
        <v>27</v>
      </c>
    </row>
    <row r="446" spans="1:6" s="31" customFormat="1" x14ac:dyDescent="0.25">
      <c r="A446" s="63" t="s">
        <v>15</v>
      </c>
      <c r="B446" s="8" t="s">
        <v>160</v>
      </c>
      <c r="C446" s="39">
        <v>850</v>
      </c>
      <c r="D446" s="51">
        <v>78.400000000000006</v>
      </c>
      <c r="E446" s="51">
        <v>27</v>
      </c>
      <c r="F446" s="30">
        <v>27</v>
      </c>
    </row>
    <row r="447" spans="1:6" s="29" customFormat="1" x14ac:dyDescent="0.25">
      <c r="A447" s="48" t="s">
        <v>121</v>
      </c>
      <c r="B447" s="41" t="s">
        <v>96</v>
      </c>
      <c r="C447" s="41"/>
      <c r="D447" s="28">
        <f t="shared" ref="D447:F450" si="137">D448</f>
        <v>361</v>
      </c>
      <c r="E447" s="28">
        <f t="shared" si="137"/>
        <v>200</v>
      </c>
      <c r="F447" s="28">
        <f t="shared" si="137"/>
        <v>200</v>
      </c>
    </row>
    <row r="448" spans="1:6" s="31" customFormat="1" x14ac:dyDescent="0.25">
      <c r="A448" s="32" t="s">
        <v>122</v>
      </c>
      <c r="B448" s="42" t="s">
        <v>97</v>
      </c>
      <c r="C448" s="42"/>
      <c r="D448" s="30">
        <f t="shared" si="137"/>
        <v>361</v>
      </c>
      <c r="E448" s="30">
        <f t="shared" si="137"/>
        <v>200</v>
      </c>
      <c r="F448" s="30">
        <f t="shared" si="137"/>
        <v>200</v>
      </c>
    </row>
    <row r="449" spans="1:9" s="31" customFormat="1" x14ac:dyDescent="0.25">
      <c r="A449" s="32" t="s">
        <v>123</v>
      </c>
      <c r="B449" s="42" t="s">
        <v>98</v>
      </c>
      <c r="C449" s="42"/>
      <c r="D449" s="30">
        <f t="shared" si="137"/>
        <v>361</v>
      </c>
      <c r="E449" s="30">
        <f t="shared" si="137"/>
        <v>200</v>
      </c>
      <c r="F449" s="30">
        <f t="shared" si="137"/>
        <v>200</v>
      </c>
    </row>
    <row r="450" spans="1:9" s="31" customFormat="1" x14ac:dyDescent="0.25">
      <c r="A450" s="32" t="s">
        <v>14</v>
      </c>
      <c r="B450" s="42" t="s">
        <v>98</v>
      </c>
      <c r="C450" s="42">
        <v>800</v>
      </c>
      <c r="D450" s="30">
        <f t="shared" si="137"/>
        <v>361</v>
      </c>
      <c r="E450" s="30">
        <f t="shared" si="137"/>
        <v>200</v>
      </c>
      <c r="F450" s="30">
        <f t="shared" si="137"/>
        <v>200</v>
      </c>
    </row>
    <row r="451" spans="1:9" s="31" customFormat="1" ht="47.25" x14ac:dyDescent="0.25">
      <c r="A451" s="79" t="s">
        <v>235</v>
      </c>
      <c r="B451" s="42" t="s">
        <v>98</v>
      </c>
      <c r="C451" s="42">
        <v>810</v>
      </c>
      <c r="D451" s="30">
        <v>361</v>
      </c>
      <c r="E451" s="30">
        <v>200</v>
      </c>
      <c r="F451" s="30">
        <v>200</v>
      </c>
    </row>
    <row r="452" spans="1:9" s="29" customFormat="1" ht="31.5" x14ac:dyDescent="0.25">
      <c r="A452" s="71" t="s">
        <v>348</v>
      </c>
      <c r="B452" s="72" t="s">
        <v>324</v>
      </c>
      <c r="C452" s="41"/>
      <c r="D452" s="28">
        <f>D453+D461</f>
        <v>4112</v>
      </c>
      <c r="E452" s="28">
        <f t="shared" ref="E452:F452" si="138">E459</f>
        <v>0</v>
      </c>
      <c r="F452" s="28">
        <f t="shared" si="138"/>
        <v>0</v>
      </c>
    </row>
    <row r="453" spans="1:9" s="29" customFormat="1" ht="31.5" x14ac:dyDescent="0.25">
      <c r="A453" s="71" t="s">
        <v>348</v>
      </c>
      <c r="B453" s="72" t="s">
        <v>118</v>
      </c>
      <c r="C453" s="41"/>
      <c r="D453" s="100">
        <f>D457+D459+D454</f>
        <v>3212</v>
      </c>
      <c r="E453" s="100"/>
      <c r="F453" s="100"/>
    </row>
    <row r="454" spans="1:9" s="29" customFormat="1" ht="63" x14ac:dyDescent="0.25">
      <c r="A454" s="10" t="s">
        <v>344</v>
      </c>
      <c r="B454" s="8" t="s">
        <v>325</v>
      </c>
      <c r="C454" s="8">
        <v>100</v>
      </c>
      <c r="D454" s="13">
        <f>D455+D456</f>
        <v>1600</v>
      </c>
      <c r="E454" s="100"/>
      <c r="F454" s="100"/>
    </row>
    <row r="455" spans="1:9" s="29" customFormat="1" x14ac:dyDescent="0.25">
      <c r="A455" s="10" t="s">
        <v>33</v>
      </c>
      <c r="B455" s="8" t="s">
        <v>325</v>
      </c>
      <c r="C455" s="8">
        <v>110</v>
      </c>
      <c r="D455" s="13">
        <v>552.29999999999995</v>
      </c>
      <c r="E455" s="100"/>
      <c r="F455" s="100"/>
    </row>
    <row r="456" spans="1:9" s="29" customFormat="1" ht="31.5" x14ac:dyDescent="0.25">
      <c r="A456" s="10" t="s">
        <v>8</v>
      </c>
      <c r="B456" s="8" t="s">
        <v>325</v>
      </c>
      <c r="C456" s="8">
        <v>120</v>
      </c>
      <c r="D456" s="13">
        <v>1047.7</v>
      </c>
      <c r="E456" s="100"/>
      <c r="F456" s="100"/>
    </row>
    <row r="457" spans="1:9" s="29" customFormat="1" ht="31.5" x14ac:dyDescent="0.25">
      <c r="A457" s="32" t="s">
        <v>330</v>
      </c>
      <c r="B457" s="8" t="s">
        <v>118</v>
      </c>
      <c r="C457" s="8">
        <v>600</v>
      </c>
      <c r="D457" s="9">
        <f>D458</f>
        <v>1270</v>
      </c>
      <c r="E457" s="100"/>
      <c r="F457" s="100"/>
    </row>
    <row r="458" spans="1:9" s="29" customFormat="1" x14ac:dyDescent="0.25">
      <c r="A458" s="10" t="s">
        <v>16</v>
      </c>
      <c r="B458" s="8" t="s">
        <v>118</v>
      </c>
      <c r="C458" s="8">
        <v>610</v>
      </c>
      <c r="D458" s="9">
        <v>1270</v>
      </c>
      <c r="E458" s="100"/>
      <c r="F458" s="100"/>
    </row>
    <row r="459" spans="1:9" s="31" customFormat="1" x14ac:dyDescent="0.25">
      <c r="A459" s="32" t="s">
        <v>14</v>
      </c>
      <c r="B459" s="49" t="s">
        <v>118</v>
      </c>
      <c r="C459" s="42">
        <v>800</v>
      </c>
      <c r="D459" s="73">
        <f>D460</f>
        <v>342</v>
      </c>
      <c r="E459" s="38">
        <f>E460</f>
        <v>0</v>
      </c>
      <c r="F459" s="38">
        <f>F460</f>
        <v>0</v>
      </c>
    </row>
    <row r="460" spans="1:9" s="31" customFormat="1" x14ac:dyDescent="0.25">
      <c r="A460" s="63" t="s">
        <v>57</v>
      </c>
      <c r="B460" s="49" t="s">
        <v>118</v>
      </c>
      <c r="C460" s="42">
        <v>830</v>
      </c>
      <c r="D460" s="73">
        <v>342</v>
      </c>
      <c r="E460" s="73"/>
      <c r="F460" s="38"/>
    </row>
    <row r="461" spans="1:9" s="31" customFormat="1" ht="31.5" x14ac:dyDescent="0.25">
      <c r="A461" s="96" t="s">
        <v>155</v>
      </c>
      <c r="B461" s="97" t="s">
        <v>242</v>
      </c>
      <c r="C461" s="97"/>
      <c r="D461" s="74">
        <f>D462</f>
        <v>900</v>
      </c>
      <c r="E461" s="73"/>
      <c r="F461" s="38"/>
    </row>
    <row r="462" spans="1:9" s="31" customFormat="1" ht="31.5" x14ac:dyDescent="0.25">
      <c r="A462" s="98" t="s">
        <v>330</v>
      </c>
      <c r="B462" s="99" t="s">
        <v>242</v>
      </c>
      <c r="C462" s="99">
        <v>600</v>
      </c>
      <c r="D462" s="9">
        <f>D463</f>
        <v>900</v>
      </c>
      <c r="E462" s="73"/>
      <c r="F462" s="38"/>
    </row>
    <row r="463" spans="1:9" s="31" customFormat="1" x14ac:dyDescent="0.25">
      <c r="A463" s="98" t="s">
        <v>16</v>
      </c>
      <c r="B463" s="99" t="s">
        <v>242</v>
      </c>
      <c r="C463" s="99">
        <v>610</v>
      </c>
      <c r="D463" s="9">
        <f>500+400</f>
        <v>900</v>
      </c>
      <c r="E463" s="73"/>
      <c r="F463" s="38"/>
    </row>
    <row r="464" spans="1:9" s="29" customFormat="1" x14ac:dyDescent="0.25">
      <c r="A464" s="16" t="s">
        <v>18</v>
      </c>
      <c r="B464" s="18"/>
      <c r="C464" s="18"/>
      <c r="D464" s="74">
        <f>D161+D181+D7+D89+D94+D124+D166+D171+D176+D196+D352+D398+D425++D432+D447+D77+D452+D186+D129+D134+D139+D153+D191+D84+D416</f>
        <v>671355.20000000019</v>
      </c>
      <c r="E464" s="74">
        <f>E161+E181+E7+E89+E94+E124+E166+E171+E176+E196+E352+E398+E425++E432+E447+E452+E186+E129+E134+E139+E153</f>
        <v>450792.50000000006</v>
      </c>
      <c r="F464" s="74">
        <f>F161+F181+F7+F89+F94+F124+F166+F171+F176+F196+F352+F398+F425++F432+F447+F452+F186+F129+F134+F139+F153</f>
        <v>453658.70000000007</v>
      </c>
      <c r="G464" s="52"/>
      <c r="H464" s="52"/>
      <c r="I464" s="52"/>
    </row>
    <row r="466" spans="7:9" x14ac:dyDescent="0.25">
      <c r="G466" s="4"/>
      <c r="H466" s="4"/>
      <c r="I466" s="4"/>
    </row>
  </sheetData>
  <autoFilter ref="A6:L464"/>
  <mergeCells count="9">
    <mergeCell ref="A1:F1"/>
    <mergeCell ref="A2:F2"/>
    <mergeCell ref="F4:F5"/>
    <mergeCell ref="A3:F3"/>
    <mergeCell ref="A4:A5"/>
    <mergeCell ref="B4:B5"/>
    <mergeCell ref="C4:C5"/>
    <mergeCell ref="D4:D5"/>
    <mergeCell ref="E4:E5"/>
  </mergeCells>
  <pageMargins left="0.23622047244094491" right="0.19685039370078741" top="0.35433070866141736" bottom="0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2022-11-02T06:58:43Z</dcterms:modified>
</cp:coreProperties>
</file>